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13 " sheetId="1" r:id="rId1"/>
    <sheet name="12 " sheetId="2" r:id="rId2"/>
  </sheets>
  <definedNames>
    <definedName name="_xlnm.Print_Area" localSheetId="1">'12 '!$A$1:$L$150</definedName>
  </definedNames>
  <calcPr fullCalcOnLoad="1"/>
</workbook>
</file>

<file path=xl/sharedStrings.xml><?xml version="1.0" encoding="utf-8"?>
<sst xmlns="http://schemas.openxmlformats.org/spreadsheetml/2006/main" count="583" uniqueCount="192">
  <si>
    <t>Limity wydatków  powiatu choszczeńskiego
na wieloletnie programy inwestycyjne realizowane w latach 2009 i kolejnych</t>
  </si>
  <si>
    <t>w złotych</t>
  </si>
  <si>
    <t>Lp.</t>
  </si>
  <si>
    <t>Dział</t>
  </si>
  <si>
    <t>Rozdz.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</si>
  <si>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</si>
  <si>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</si>
  <si>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</si>
  <si>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</si>
  <si>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Źródła finansowania</t>
  </si>
  <si>
    <t>Planowane wydatki</t>
  </si>
  <si>
    <t>2009 r.</t>
  </si>
  <si>
    <t>2010 r.</t>
  </si>
  <si>
    <t xml:space="preserve">
2011</t>
  </si>
  <si>
    <t>po roku
2011</t>
  </si>
  <si>
    <t>Modernizacja drogi powiatowej nr 2233 Z odc. Święciechów- Drawno</t>
  </si>
  <si>
    <t>Powiatowy Zarząd Dróg</t>
  </si>
  <si>
    <t>OGÓŁEM:</t>
  </si>
  <si>
    <t>8.</t>
  </si>
  <si>
    <t>środki JST</t>
  </si>
  <si>
    <t>9.</t>
  </si>
  <si>
    <t>kredyty, pożyczki i obligacje</t>
  </si>
  <si>
    <t>10.</t>
  </si>
  <si>
    <t>inne środki</t>
  </si>
  <si>
    <t>2010-2011</t>
  </si>
  <si>
    <t>Modernizacja drogi powiatowej nr 2239 Z odc. Ostromęcko-Górzno</t>
  </si>
  <si>
    <t>14.</t>
  </si>
  <si>
    <t>15.</t>
  </si>
  <si>
    <t>16.</t>
  </si>
  <si>
    <t>Modernizacja drogi powiatowej nr 2202Z odc. Oraczewice-Choszczno</t>
  </si>
  <si>
    <t>17.</t>
  </si>
  <si>
    <t>18.</t>
  </si>
  <si>
    <t>19.</t>
  </si>
  <si>
    <t>20.</t>
  </si>
  <si>
    <t>21.</t>
  </si>
  <si>
    <t>22.</t>
  </si>
  <si>
    <t>Przebudowa obiektu mostowego, dr. NR 2224Z</t>
  </si>
  <si>
    <t>23.</t>
  </si>
  <si>
    <t>24.</t>
  </si>
  <si>
    <t>25.</t>
  </si>
  <si>
    <t>Modernizacja drogi powiatowej nr 2212 Z odc. Słonice-Rakowo</t>
  </si>
  <si>
    <t>26.</t>
  </si>
  <si>
    <t>27.</t>
  </si>
  <si>
    <t>28.</t>
  </si>
  <si>
    <t xml:space="preserve">Wykonanie dokumenatacji </t>
  </si>
  <si>
    <t>2009-2010</t>
  </si>
  <si>
    <t>29.</t>
  </si>
  <si>
    <t>30.</t>
  </si>
  <si>
    <t>31.</t>
  </si>
  <si>
    <t>Wykonanie termomodernizacji budynku administracyjnego przy ul. Nadbrzeżnej 2</t>
  </si>
  <si>
    <t>Starostwo Powiatowe</t>
  </si>
  <si>
    <t>32.</t>
  </si>
  <si>
    <t>33.</t>
  </si>
  <si>
    <t>34.</t>
  </si>
  <si>
    <t>Wykonanie termomodernizacji budynku administracyjnego przy ul. Niedziałkowskiego 14</t>
  </si>
  <si>
    <t>35.</t>
  </si>
  <si>
    <t>36.</t>
  </si>
  <si>
    <t>37.</t>
  </si>
  <si>
    <t>Termomodernizacja budynku głównego Specjalnego Ośrodka Szkolno-Wychowawczego w Niemieńsku</t>
  </si>
  <si>
    <t>Specjalny Ośrodek  Szkolno-Wychowawczy w Niemieńsku</t>
  </si>
  <si>
    <t>2011-2012</t>
  </si>
  <si>
    <t>38.</t>
  </si>
  <si>
    <t>39.</t>
  </si>
  <si>
    <t>40.</t>
  </si>
  <si>
    <t>Termomodernizacja obiektów Zespołu Szkół Nr 1</t>
  </si>
  <si>
    <t>Zespół Szkół Nr 1</t>
  </si>
  <si>
    <t>2009-2011</t>
  </si>
  <si>
    <t>41.</t>
  </si>
  <si>
    <t>42.</t>
  </si>
  <si>
    <t>43.</t>
  </si>
  <si>
    <t>Termomodernizacja obiektów Zespołu Szkół Nr 2</t>
  </si>
  <si>
    <t>Zespół Szkół Nr 2</t>
  </si>
  <si>
    <t>44.</t>
  </si>
  <si>
    <t>45.</t>
  </si>
  <si>
    <t>46.</t>
  </si>
  <si>
    <t>1</t>
  </si>
  <si>
    <t>Termomodernizacja Powiatowego Urzędu Pracy</t>
  </si>
  <si>
    <t>Powiatowy Urzad Pracy</t>
  </si>
  <si>
    <t>47.</t>
  </si>
  <si>
    <t>48.</t>
  </si>
  <si>
    <t>49.</t>
  </si>
  <si>
    <t>Termomodernizacja budynku Domu Pomocy Społecznej w Brzezinach</t>
  </si>
  <si>
    <t>Dom Pomocy Spolecznej w Brzezinach</t>
  </si>
  <si>
    <t>50.</t>
  </si>
  <si>
    <t>51.</t>
  </si>
  <si>
    <t>52.</t>
  </si>
  <si>
    <t>Termomodernizacja Specjalnego Ośrodka Szkolno-Wychowawczego w Suliszewie</t>
  </si>
  <si>
    <t>Specjalny Ośrodek  Szkolno-Wychowawczy w Suliszewie</t>
  </si>
  <si>
    <t>53.</t>
  </si>
  <si>
    <t>54.</t>
  </si>
  <si>
    <t>55.</t>
  </si>
  <si>
    <t>59.</t>
  </si>
  <si>
    <t>60.</t>
  </si>
  <si>
    <t>61.</t>
  </si>
  <si>
    <t>Modernizacja budynku administracyjnego Starostwa Powiatowego ul .Nadbrzeżna 2</t>
  </si>
  <si>
    <t>62.</t>
  </si>
  <si>
    <t>63.</t>
  </si>
  <si>
    <t>64.</t>
  </si>
  <si>
    <t>Budowa społeczeństwa informacyjnego w powiecie choszczeńskim</t>
  </si>
  <si>
    <t>Likwidacja barier architektonicznych w  budynku dydaktycznym na terenie ZS Nr 2</t>
  </si>
  <si>
    <t>65.</t>
  </si>
  <si>
    <t>66.</t>
  </si>
  <si>
    <t>67.</t>
  </si>
  <si>
    <t>Rozbudowa zaplecza lokalowego o obiekt do zajęć rehabilitacyjno-rewalidacyjnych na terenie Specjalnego Ośrodka Szkolno-Wychowawczego w Niemieńsku</t>
  </si>
  <si>
    <t>2010-2012</t>
  </si>
  <si>
    <t>68.</t>
  </si>
  <si>
    <t>69.</t>
  </si>
  <si>
    <t>70.</t>
  </si>
  <si>
    <t xml:space="preserve">Dostosowanie Domu Pomocy Społecznej  dla osób niepełnosprawnych </t>
  </si>
  <si>
    <t>71.</t>
  </si>
  <si>
    <t>72.</t>
  </si>
  <si>
    <t>73.</t>
  </si>
  <si>
    <t>Pozyskanie i modernizacja budynku na utworzenie Specjalistycznego Ośrodka Wsparcia dla Ofiar w Rodzinie oraz Ośrodka Interwencji Kryzysowej</t>
  </si>
  <si>
    <t>Powiatowe Centrum Pomocy Rodzinie</t>
  </si>
  <si>
    <t>74.</t>
  </si>
  <si>
    <t>75.</t>
  </si>
  <si>
    <t>76.</t>
  </si>
  <si>
    <t>Budowa stadionu lekkoatletyczno-piłkarskiego na terenie ZS Nr 2 w  Choszcznie</t>
  </si>
  <si>
    <t>Budowa hali gimnastycznej na terenie ZS Nr 2</t>
  </si>
  <si>
    <t>2008-2010</t>
  </si>
  <si>
    <t>77.</t>
  </si>
  <si>
    <t>78.</t>
  </si>
  <si>
    <t>79.</t>
  </si>
  <si>
    <t>Modernizacja obiektów Międzyszkolnego Ośrodka Sportów Wodnych w Choszcznie</t>
  </si>
  <si>
    <t xml:space="preserve"> Międzyszkolney Ośrodek Sportów Wodnych </t>
  </si>
  <si>
    <t>80.</t>
  </si>
  <si>
    <t>81.</t>
  </si>
  <si>
    <t>82.</t>
  </si>
  <si>
    <t>Remont sanitariatów oraz wymiana instalacji elektrycznej i punktów świetlnych w Powiatowym Urzędzie Pracy</t>
  </si>
  <si>
    <t>86.</t>
  </si>
  <si>
    <t>87.</t>
  </si>
  <si>
    <t>88.</t>
  </si>
  <si>
    <t>Budowa przyłącza kanalizacyjnego w Powiatowym Urzędzie Pracy</t>
  </si>
  <si>
    <t>89.</t>
  </si>
  <si>
    <t>90.</t>
  </si>
  <si>
    <t>91.</t>
  </si>
  <si>
    <t xml:space="preserve">Ocieplenie i wykonanie elewacji budynku przychodni SPZOZ </t>
  </si>
  <si>
    <t>Samodzielny Publiczny Zakład Opieki Zdrowotnej</t>
  </si>
  <si>
    <t>92.</t>
  </si>
  <si>
    <t>93.</t>
  </si>
  <si>
    <t>94.</t>
  </si>
  <si>
    <t>Ocieplenie i wykonanie elewacji budynku szpitalnego SPZOZ - budynek działu diagnostyczno-leczniczego</t>
  </si>
  <si>
    <t>95.</t>
  </si>
  <si>
    <t>96.</t>
  </si>
  <si>
    <t>97.</t>
  </si>
  <si>
    <t>Ocieplenie i wykonanie elewacji budynku szpitalnego SPZOZ - budynek oddziału rehabilitacyjnego</t>
  </si>
  <si>
    <t>98.</t>
  </si>
  <si>
    <t>99.</t>
  </si>
  <si>
    <t>100.</t>
  </si>
  <si>
    <t>Modernizacja Oddziału Internistyczno- kardiologicznego</t>
  </si>
  <si>
    <t>101.</t>
  </si>
  <si>
    <t>102.</t>
  </si>
  <si>
    <t>103.</t>
  </si>
  <si>
    <t xml:space="preserve">Wykonanie nawierzchni dróg  i parkingów na terenie szpitala </t>
  </si>
  <si>
    <t>104.</t>
  </si>
  <si>
    <t>105.</t>
  </si>
  <si>
    <t>106.</t>
  </si>
  <si>
    <t>RAZEM</t>
  </si>
  <si>
    <t xml:space="preserve">inne środki </t>
  </si>
  <si>
    <t xml:space="preserve">                              Limity wydatków powiatu choszczeńskiego na projekty planowane do realizacji w ramach poszczególnych programów operacyjnych  w roku 2009 i kolejnych latach</t>
  </si>
  <si>
    <t>Nazwa programu</t>
  </si>
  <si>
    <t>Nazwa projektu</t>
  </si>
  <si>
    <t>Lata realizacji projektu</t>
  </si>
  <si>
    <t>Wartość całkowita projektu
(w zł)</t>
  </si>
  <si>
    <t>Koszty kwalifikowane w ramach projektu
(w zł)</t>
  </si>
  <si>
    <t>Źródła finansowania w odniesieniu do kosztów kwalifikowanych</t>
  </si>
  <si>
    <t>Planowane płatności w latach w ramach projektu</t>
  </si>
  <si>
    <t>po roku 2011</t>
  </si>
  <si>
    <t>Regionalny Program Rozwoju Województwa Zachodniopomorskiego</t>
  </si>
  <si>
    <t>środki UE</t>
  </si>
  <si>
    <t>Infrastruktura i Środowisko</t>
  </si>
  <si>
    <t>Termomodernizacja budynku administracyjnego Starostwa Powiatowegoprzy ul Nadbrzeżnej 2</t>
  </si>
  <si>
    <t>Termomedernizacja  Specjalnego Ośrodka Szkolno-Wychowawczego w Suliszewie</t>
  </si>
  <si>
    <t>Termomedernizacja budynku głownego Specjalnego Ośrodka Szkolno-Wychowawczego w Niemieńsku</t>
  </si>
  <si>
    <t xml:space="preserve">Termomodernizacja obiektów Powiatowego Urzędu Pracy  </t>
  </si>
  <si>
    <t>Termomodernizacja obiektów Domu Pomocy Społecznej w Brzezinach</t>
  </si>
  <si>
    <t>Rozbudowa i modernizacja Specjalnego Ośrodka Szkolno-Wychowawczy w Niemieńsku</t>
  </si>
  <si>
    <t>Rozbudowa i modernizacja obiektów Domu Pomocy Społecznej w Brzezinach</t>
  </si>
  <si>
    <t>83.</t>
  </si>
  <si>
    <t>84.</t>
  </si>
  <si>
    <t>85.</t>
  </si>
  <si>
    <t>Budowa stadionu lekkoatletyczno-pilkarskiego na terenie Zespołu Szkół Nr 2</t>
  </si>
  <si>
    <t>Kapitał Ludzki</t>
  </si>
  <si>
    <t>Doradca zawodowy i pośrednik pracy w standardach unijnych</t>
  </si>
  <si>
    <t>Nie trać czasu, załóż własną firmę - spełniaj się zawodowo</t>
  </si>
  <si>
    <t>Kieruj się swoim losem</t>
  </si>
  <si>
    <t>2008-2011</t>
  </si>
  <si>
    <t>Przebudowa ciagu dróg powiatowych: nr 2226Z Recz-Kielpino Brzeziny, nr 2223Z Brzeziny - Kołki, Kołki- Suliszewo</t>
  </si>
  <si>
    <t>Przebudowa dróg powiatowych nr 2240Z oraz 2242Z na odc od miejscowosci Płoszkowo poprzez Przeczno do miejscowości Klasztorne</t>
  </si>
  <si>
    <t>Izolacja pionowa ścian oraz odwodnienia budynku Domu pomocy Społecznej w Brzezinach</t>
  </si>
  <si>
    <t>Modernizacja przebudynku internatu przy ul. Chrobrego na budynek administracyjny Starostwa Powiatowego</t>
  </si>
  <si>
    <t>2008-2012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</si>
</sst>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i/>
      <u val="single"/>
      <sz val="8"/>
      <color indexed="8"/>
      <name val="Arial CE"/>
      <family val="2"/>
    </font>
    <font>
      <b/>
      <sz val="10"/>
      <color indexed="8"/>
      <name val="Arial CE"/>
      <family val="2"/>
    </font>
    <font>
      <i/>
      <sz val="8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i/>
      <sz val="8"/>
      <name val="Arial CE"/>
      <family val="0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/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hair">
        <color indexed="8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3" fontId="4" fillId="0" borderId="0" xfId="54" applyNumberFormat="1" applyFont="1" applyAlignment="1">
      <alignment vertical="center"/>
      <protection/>
    </xf>
    <xf numFmtId="0" fontId="2" fillId="0" borderId="0" xfId="53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3" fontId="5" fillId="0" borderId="0" xfId="54" applyNumberFormat="1" applyFont="1" applyAlignment="1">
      <alignment horizontal="center" vertical="center" wrapText="1"/>
      <protection/>
    </xf>
    <xf numFmtId="3" fontId="6" fillId="0" borderId="0" xfId="54" applyNumberFormat="1" applyFont="1" applyAlignment="1">
      <alignment horizontal="right"/>
      <protection/>
    </xf>
    <xf numFmtId="0" fontId="7" fillId="24" borderId="11" xfId="54" applyFont="1" applyFill="1" applyBorder="1" applyAlignment="1">
      <alignment horizontal="center" vertical="center" wrapText="1"/>
      <protection/>
    </xf>
    <xf numFmtId="3" fontId="7" fillId="24" borderId="11" xfId="54" applyNumberFormat="1" applyFont="1" applyFill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 wrapText="1"/>
      <protection/>
    </xf>
    <xf numFmtId="3" fontId="8" fillId="0" borderId="11" xfId="54" applyNumberFormat="1" applyFont="1" applyBorder="1" applyAlignment="1">
      <alignment horizontal="center" vertical="center"/>
      <protection/>
    </xf>
    <xf numFmtId="0" fontId="9" fillId="25" borderId="12" xfId="54" applyFont="1" applyFill="1" applyBorder="1">
      <alignment/>
      <protection/>
    </xf>
    <xf numFmtId="0" fontId="10" fillId="25" borderId="13" xfId="54" applyFont="1" applyFill="1" applyBorder="1">
      <alignment/>
      <protection/>
    </xf>
    <xf numFmtId="0" fontId="10" fillId="25" borderId="13" xfId="54" applyFont="1" applyFill="1" applyBorder="1" applyAlignment="1">
      <alignment wrapText="1"/>
      <protection/>
    </xf>
    <xf numFmtId="0" fontId="10" fillId="25" borderId="14" xfId="54" applyFont="1" applyFill="1" applyBorder="1">
      <alignment/>
      <protection/>
    </xf>
    <xf numFmtId="0" fontId="9" fillId="25" borderId="15" xfId="54" applyFont="1" applyFill="1" applyBorder="1">
      <alignment/>
      <protection/>
    </xf>
    <xf numFmtId="0" fontId="11" fillId="25" borderId="12" xfId="54" applyFont="1" applyFill="1" applyBorder="1">
      <alignment/>
      <protection/>
    </xf>
    <xf numFmtId="0" fontId="12" fillId="25" borderId="13" xfId="54" applyFont="1" applyFill="1" applyBorder="1">
      <alignment/>
      <protection/>
    </xf>
    <xf numFmtId="0" fontId="12" fillId="25" borderId="13" xfId="54" applyFont="1" applyFill="1" applyBorder="1" applyAlignment="1">
      <alignment wrapText="1"/>
      <protection/>
    </xf>
    <xf numFmtId="0" fontId="12" fillId="25" borderId="14" xfId="54" applyFont="1" applyFill="1" applyBorder="1">
      <alignment/>
      <protection/>
    </xf>
    <xf numFmtId="0" fontId="10" fillId="25" borderId="16" xfId="54" applyFont="1" applyFill="1" applyBorder="1">
      <alignment/>
      <protection/>
    </xf>
    <xf numFmtId="49" fontId="8" fillId="0" borderId="17" xfId="54" applyNumberFormat="1" applyFont="1" applyBorder="1" applyAlignment="1">
      <alignment horizontal="center" vertical="center"/>
      <protection/>
    </xf>
    <xf numFmtId="49" fontId="8" fillId="0" borderId="17" xfId="54" applyNumberFormat="1" applyFont="1" applyBorder="1" applyAlignment="1">
      <alignment horizontal="center" vertical="center" wrapText="1"/>
      <protection/>
    </xf>
    <xf numFmtId="49" fontId="8" fillId="0" borderId="11" xfId="54" applyNumberFormat="1" applyFont="1" applyBorder="1" applyAlignment="1">
      <alignment horizontal="center" vertical="center"/>
      <protection/>
    </xf>
    <xf numFmtId="0" fontId="10" fillId="25" borderId="18" xfId="54" applyFont="1" applyFill="1" applyBorder="1">
      <alignment/>
      <protection/>
    </xf>
    <xf numFmtId="0" fontId="2" fillId="0" borderId="19" xfId="53" applyBorder="1">
      <alignment/>
      <protection/>
    </xf>
    <xf numFmtId="49" fontId="8" fillId="0" borderId="11" xfId="54" applyNumberFormat="1" applyFont="1" applyBorder="1" applyAlignment="1">
      <alignment horizontal="center" vertical="center" wrapText="1"/>
      <protection/>
    </xf>
    <xf numFmtId="49" fontId="8" fillId="0" borderId="20" xfId="54" applyNumberFormat="1" applyFont="1" applyBorder="1" applyAlignment="1">
      <alignment horizontal="center" vertical="center"/>
      <protection/>
    </xf>
    <xf numFmtId="3" fontId="7" fillId="0" borderId="11" xfId="54" applyNumberFormat="1" applyFont="1" applyBorder="1" applyAlignment="1">
      <alignment vertical="center"/>
      <protection/>
    </xf>
    <xf numFmtId="0" fontId="9" fillId="25" borderId="20" xfId="54" applyFont="1" applyFill="1" applyBorder="1">
      <alignment/>
      <protection/>
    </xf>
    <xf numFmtId="3" fontId="7" fillId="22" borderId="20" xfId="54" applyNumberFormat="1" applyFont="1" applyFill="1" applyBorder="1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0" fontId="4" fillId="0" borderId="0" xfId="54" applyFont="1" applyAlignment="1">
      <alignment vertical="center" wrapText="1"/>
      <protection/>
    </xf>
    <xf numFmtId="3" fontId="4" fillId="22" borderId="20" xfId="54" applyNumberFormat="1" applyFont="1" applyFill="1" applyBorder="1" applyAlignment="1">
      <alignment vertical="center"/>
      <protection/>
    </xf>
    <xf numFmtId="0" fontId="10" fillId="25" borderId="17" xfId="54" applyFont="1" applyFill="1" applyBorder="1">
      <alignment/>
      <protection/>
    </xf>
    <xf numFmtId="3" fontId="4" fillId="22" borderId="21" xfId="54" applyNumberFormat="1" applyFont="1" applyFill="1" applyBorder="1" applyAlignment="1">
      <alignment vertical="center"/>
      <protection/>
    </xf>
    <xf numFmtId="0" fontId="4" fillId="0" borderId="0" xfId="54" applyFont="1">
      <alignment/>
      <protection/>
    </xf>
    <xf numFmtId="0" fontId="6" fillId="0" borderId="0" xfId="54" applyFont="1" applyAlignment="1">
      <alignment horizontal="right"/>
      <protection/>
    </xf>
    <xf numFmtId="0" fontId="7" fillId="24" borderId="22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3" fontId="10" fillId="0" borderId="11" xfId="54" applyNumberFormat="1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3" fontId="2" fillId="0" borderId="0" xfId="53" applyNumberFormat="1">
      <alignment/>
      <protection/>
    </xf>
    <xf numFmtId="0" fontId="2" fillId="0" borderId="0" xfId="53" applyFont="1">
      <alignment/>
      <protection/>
    </xf>
    <xf numFmtId="0" fontId="10" fillId="0" borderId="17" xfId="54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3" fontId="10" fillId="0" borderId="11" xfId="54" applyNumberFormat="1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24" xfId="54" applyFont="1" applyFill="1" applyBorder="1" applyAlignment="1">
      <alignment horizontal="center" vertical="center"/>
      <protection/>
    </xf>
    <xf numFmtId="0" fontId="10" fillId="0" borderId="24" xfId="54" applyFont="1" applyFill="1" applyBorder="1" applyAlignment="1">
      <alignment horizontal="center" vertical="center" wrapText="1"/>
      <protection/>
    </xf>
    <xf numFmtId="3" fontId="10" fillId="0" borderId="21" xfId="54" applyNumberFormat="1" applyFont="1" applyFill="1" applyBorder="1" applyAlignment="1">
      <alignment horizontal="center" vertical="center" wrapText="1"/>
      <protection/>
    </xf>
    <xf numFmtId="0" fontId="2" fillId="0" borderId="19" xfId="53" applyFont="1" applyBorder="1">
      <alignment/>
      <protection/>
    </xf>
    <xf numFmtId="3" fontId="7" fillId="0" borderId="25" xfId="54" applyNumberFormat="1" applyFont="1" applyBorder="1" applyAlignment="1">
      <alignment vertical="center"/>
      <protection/>
    </xf>
    <xf numFmtId="0" fontId="9" fillId="25" borderId="13" xfId="54" applyFont="1" applyFill="1" applyBorder="1">
      <alignment/>
      <protection/>
    </xf>
    <xf numFmtId="3" fontId="7" fillId="22" borderId="12" xfId="54" applyNumberFormat="1" applyFont="1" applyFill="1" applyBorder="1">
      <alignment/>
      <protection/>
    </xf>
    <xf numFmtId="3" fontId="4" fillId="22" borderId="12" xfId="54" applyNumberFormat="1" applyFont="1" applyFill="1" applyBorder="1">
      <alignment/>
      <protection/>
    </xf>
    <xf numFmtId="49" fontId="8" fillId="0" borderId="26" xfId="54" applyNumberFormat="1" applyFont="1" applyBorder="1" applyAlignment="1">
      <alignment horizontal="center" vertical="center"/>
      <protection/>
    </xf>
    <xf numFmtId="0" fontId="10" fillId="0" borderId="26" xfId="54" applyFont="1" applyFill="1" applyBorder="1" applyAlignment="1">
      <alignment horizontal="center" vertical="center" wrapText="1"/>
      <protection/>
    </xf>
    <xf numFmtId="3" fontId="4" fillId="0" borderId="0" xfId="54" applyNumberFormat="1" applyFont="1" applyAlignment="1">
      <alignment horizontal="center" vertical="center"/>
      <protection/>
    </xf>
    <xf numFmtId="3" fontId="4" fillId="22" borderId="21" xfId="54" applyNumberFormat="1" applyFont="1" applyFill="1" applyBorder="1">
      <alignment/>
      <protection/>
    </xf>
    <xf numFmtId="3" fontId="13" fillId="0" borderId="0" xfId="53" applyNumberFormat="1" applyFont="1">
      <alignment/>
      <protection/>
    </xf>
    <xf numFmtId="0" fontId="2" fillId="0" borderId="0" xfId="53" applyFill="1">
      <alignment/>
      <protection/>
    </xf>
    <xf numFmtId="3" fontId="4" fillId="0" borderId="0" xfId="54" applyNumberFormat="1" applyFont="1" applyAlignment="1">
      <alignment vertical="center" wrapText="1"/>
      <protection/>
    </xf>
    <xf numFmtId="3" fontId="13" fillId="0" borderId="12" xfId="54" applyNumberFormat="1" applyFont="1" applyBorder="1" applyAlignment="1">
      <alignment vertical="center"/>
      <protection/>
    </xf>
    <xf numFmtId="3" fontId="2" fillId="0" borderId="27" xfId="53" applyNumberFormat="1" applyFont="1" applyBorder="1">
      <alignment/>
      <protection/>
    </xf>
    <xf numFmtId="3" fontId="2" fillId="0" borderId="13" xfId="54" applyNumberFormat="1" applyFont="1" applyBorder="1" applyAlignment="1">
      <alignment vertical="center"/>
      <protection/>
    </xf>
    <xf numFmtId="0" fontId="2" fillId="0" borderId="28" xfId="53" applyFont="1" applyBorder="1">
      <alignment/>
      <protection/>
    </xf>
    <xf numFmtId="3" fontId="2" fillId="0" borderId="27" xfId="54" applyNumberFormat="1" applyFont="1" applyBorder="1" applyAlignment="1">
      <alignment vertical="center"/>
      <protection/>
    </xf>
    <xf numFmtId="3" fontId="2" fillId="0" borderId="14" xfId="54" applyNumberFormat="1" applyFont="1" applyBorder="1" applyAlignment="1">
      <alignment vertical="center"/>
      <protection/>
    </xf>
    <xf numFmtId="3" fontId="2" fillId="0" borderId="29" xfId="54" applyNumberFormat="1" applyFont="1" applyBorder="1" applyAlignment="1">
      <alignment vertical="center"/>
      <protection/>
    </xf>
    <xf numFmtId="3" fontId="13" fillId="0" borderId="30" xfId="54" applyNumberFormat="1" applyFont="1" applyBorder="1" applyAlignment="1">
      <alignment vertical="center"/>
      <protection/>
    </xf>
    <xf numFmtId="3" fontId="2" fillId="0" borderId="16" xfId="54" applyNumberFormat="1" applyFont="1" applyBorder="1" applyAlignment="1">
      <alignment vertical="center"/>
      <protection/>
    </xf>
    <xf numFmtId="3" fontId="14" fillId="0" borderId="11" xfId="54" applyNumberFormat="1" applyFont="1" applyBorder="1" applyAlignment="1">
      <alignment horizontal="center" vertical="center"/>
      <protection/>
    </xf>
    <xf numFmtId="3" fontId="2" fillId="0" borderId="31" xfId="54" applyNumberFormat="1" applyFont="1" applyBorder="1" applyAlignment="1">
      <alignment vertical="center"/>
      <protection/>
    </xf>
    <xf numFmtId="3" fontId="2" fillId="0" borderId="17" xfId="54" applyNumberFormat="1" applyFont="1" applyBorder="1" applyAlignment="1">
      <alignment vertical="center"/>
      <protection/>
    </xf>
    <xf numFmtId="3" fontId="2" fillId="0" borderId="18" xfId="54" applyNumberFormat="1" applyFont="1" applyBorder="1" applyAlignment="1">
      <alignment vertical="center"/>
      <protection/>
    </xf>
    <xf numFmtId="3" fontId="15" fillId="0" borderId="13" xfId="54" applyNumberFormat="1" applyFont="1" applyBorder="1" applyAlignment="1">
      <alignment vertical="center"/>
      <protection/>
    </xf>
    <xf numFmtId="3" fontId="15" fillId="0" borderId="14" xfId="54" applyNumberFormat="1" applyFont="1" applyBorder="1" applyAlignment="1">
      <alignment vertical="center"/>
      <protection/>
    </xf>
    <xf numFmtId="3" fontId="15" fillId="0" borderId="17" xfId="54" applyNumberFormat="1" applyFont="1" applyBorder="1" applyAlignment="1">
      <alignment vertical="center"/>
      <protection/>
    </xf>
    <xf numFmtId="3" fontId="15" fillId="0" borderId="15" xfId="54" applyNumberFormat="1" applyFont="1" applyBorder="1" applyAlignment="1">
      <alignment vertical="center"/>
      <protection/>
    </xf>
    <xf numFmtId="3" fontId="2" fillId="0" borderId="0" xfId="53" applyNumberFormat="1" applyFont="1">
      <alignment/>
      <protection/>
    </xf>
    <xf numFmtId="3" fontId="2" fillId="0" borderId="15" xfId="54" applyNumberFormat="1" applyFont="1" applyBorder="1" applyAlignment="1">
      <alignment vertical="center"/>
      <protection/>
    </xf>
    <xf numFmtId="0" fontId="12" fillId="0" borderId="20" xfId="54" applyFont="1" applyFill="1" applyBorder="1" applyAlignment="1">
      <alignment horizontal="center" vertical="center" wrapText="1"/>
      <protection/>
    </xf>
    <xf numFmtId="0" fontId="12" fillId="0" borderId="23" xfId="54" applyFont="1" applyFill="1" applyBorder="1" applyAlignment="1">
      <alignment horizontal="center" vertical="center" wrapText="1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2" fillId="0" borderId="32" xfId="54" applyFont="1" applyFill="1" applyBorder="1" applyAlignment="1">
      <alignment horizontal="center" vertical="center" wrapText="1"/>
      <protection/>
    </xf>
    <xf numFmtId="3" fontId="2" fillId="0" borderId="33" xfId="54" applyNumberFormat="1" applyFont="1" applyBorder="1" applyAlignment="1">
      <alignment vertical="center"/>
      <protection/>
    </xf>
    <xf numFmtId="3" fontId="2" fillId="0" borderId="34" xfId="54" applyNumberFormat="1" applyFont="1" applyBorder="1" applyAlignment="1">
      <alignment vertical="center"/>
      <protection/>
    </xf>
    <xf numFmtId="3" fontId="2" fillId="0" borderId="35" xfId="54" applyNumberFormat="1" applyFont="1" applyBorder="1" applyAlignment="1">
      <alignment vertical="center"/>
      <protection/>
    </xf>
    <xf numFmtId="3" fontId="13" fillId="0" borderId="15" xfId="54" applyNumberFormat="1" applyFont="1" applyBorder="1" applyAlignment="1">
      <alignment vertical="center"/>
      <protection/>
    </xf>
    <xf numFmtId="3" fontId="13" fillId="0" borderId="36" xfId="54" applyNumberFormat="1" applyFont="1" applyBorder="1" applyAlignment="1">
      <alignment vertical="center"/>
      <protection/>
    </xf>
    <xf numFmtId="3" fontId="2" fillId="0" borderId="36" xfId="54" applyNumberFormat="1" applyFont="1" applyBorder="1" applyAlignment="1">
      <alignment vertical="center"/>
      <protection/>
    </xf>
    <xf numFmtId="0" fontId="2" fillId="0" borderId="17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top"/>
      <protection/>
    </xf>
    <xf numFmtId="0" fontId="2" fillId="0" borderId="21" xfId="54" applyFont="1" applyBorder="1" applyAlignment="1">
      <alignment horizontal="center" vertical="top"/>
      <protection/>
    </xf>
    <xf numFmtId="3" fontId="4" fillId="0" borderId="20" xfId="54" applyNumberFormat="1" applyFont="1" applyBorder="1" applyAlignment="1">
      <alignment vertical="center"/>
      <protection/>
    </xf>
    <xf numFmtId="3" fontId="4" fillId="0" borderId="36" xfId="54" applyNumberFormat="1" applyFont="1" applyBorder="1" applyAlignment="1">
      <alignment vertical="center"/>
      <protection/>
    </xf>
    <xf numFmtId="3" fontId="4" fillId="0" borderId="17" xfId="54" applyNumberFormat="1" applyFont="1" applyBorder="1" applyAlignment="1">
      <alignment vertical="center"/>
      <protection/>
    </xf>
    <xf numFmtId="0" fontId="7" fillId="0" borderId="37" xfId="54" applyFont="1" applyBorder="1" applyAlignment="1">
      <alignment horizontal="center"/>
      <protection/>
    </xf>
    <xf numFmtId="0" fontId="4" fillId="0" borderId="38" xfId="54" applyFont="1" applyBorder="1" applyAlignment="1">
      <alignment horizontal="center" vertical="top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 vertical="center"/>
      <protection/>
    </xf>
    <xf numFmtId="0" fontId="4" fillId="0" borderId="17" xfId="54" applyFont="1" applyBorder="1" applyAlignment="1">
      <alignment horizontal="center" vertical="center"/>
      <protection/>
    </xf>
    <xf numFmtId="0" fontId="10" fillId="0" borderId="20" xfId="54" applyFont="1" applyBorder="1" applyAlignment="1">
      <alignment horizontal="center" vertical="center" wrapText="1"/>
      <protection/>
    </xf>
    <xf numFmtId="0" fontId="10" fillId="0" borderId="36" xfId="54" applyFont="1" applyBorder="1" applyAlignment="1">
      <alignment horizontal="center" vertical="center" wrapText="1"/>
      <protection/>
    </xf>
    <xf numFmtId="0" fontId="10" fillId="0" borderId="17" xfId="54" applyFont="1" applyBorder="1" applyAlignment="1">
      <alignment horizontal="center" vertical="center" wrapText="1"/>
      <protection/>
    </xf>
    <xf numFmtId="0" fontId="4" fillId="0" borderId="20" xfId="54" applyFont="1" applyBorder="1" applyAlignment="1">
      <alignment horizontal="center" vertical="center"/>
      <protection/>
    </xf>
    <xf numFmtId="3" fontId="4" fillId="0" borderId="11" xfId="54" applyNumberFormat="1" applyFont="1" applyBorder="1" applyAlignment="1">
      <alignment vertical="center"/>
      <protection/>
    </xf>
    <xf numFmtId="0" fontId="4" fillId="0" borderId="40" xfId="54" applyFont="1" applyBorder="1" applyAlignment="1">
      <alignment horizontal="center" vertical="center"/>
      <protection/>
    </xf>
    <xf numFmtId="0" fontId="10" fillId="0" borderId="41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42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top"/>
      <protection/>
    </xf>
    <xf numFmtId="0" fontId="10" fillId="0" borderId="21" xfId="54" applyFont="1" applyBorder="1" applyAlignment="1">
      <alignment horizontal="center" vertical="center" wrapText="1"/>
      <protection/>
    </xf>
    <xf numFmtId="0" fontId="4" fillId="0" borderId="20" xfId="54" applyFont="1" applyBorder="1" applyAlignment="1">
      <alignment horizontal="center" vertical="center" wrapText="1"/>
      <protection/>
    </xf>
    <xf numFmtId="0" fontId="4" fillId="0" borderId="36" xfId="54" applyFont="1" applyBorder="1" applyAlignment="1">
      <alignment horizontal="center" vertical="center" wrapText="1"/>
      <protection/>
    </xf>
    <xf numFmtId="0" fontId="4" fillId="0" borderId="17" xfId="54" applyFont="1" applyBorder="1" applyAlignment="1">
      <alignment horizontal="center" vertical="center" wrapText="1"/>
      <protection/>
    </xf>
    <xf numFmtId="3" fontId="2" fillId="0" borderId="20" xfId="54" applyNumberFormat="1" applyFont="1" applyBorder="1" applyAlignment="1">
      <alignment vertical="center"/>
      <protection/>
    </xf>
    <xf numFmtId="3" fontId="2" fillId="0" borderId="36" xfId="54" applyNumberFormat="1" applyFont="1" applyBorder="1" applyAlignment="1">
      <alignment vertical="center"/>
      <protection/>
    </xf>
    <xf numFmtId="3" fontId="2" fillId="0" borderId="17" xfId="54" applyNumberFormat="1" applyFont="1" applyBorder="1" applyAlignment="1">
      <alignment vertical="center"/>
      <protection/>
    </xf>
    <xf numFmtId="3" fontId="2" fillId="0" borderId="11" xfId="54" applyNumberFormat="1" applyFont="1" applyBorder="1" applyAlignment="1">
      <alignment vertical="center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36" xfId="54" applyFont="1" applyBorder="1" applyAlignment="1">
      <alignment horizontal="center" vertical="center"/>
      <protection/>
    </xf>
    <xf numFmtId="0" fontId="2" fillId="0" borderId="24" xfId="54" applyFont="1" applyBorder="1" applyAlignment="1">
      <alignment horizontal="center" vertical="center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12" fillId="0" borderId="21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4" fillId="0" borderId="17" xfId="54" applyFont="1" applyBorder="1" applyAlignment="1">
      <alignment horizontal="center" vertical="top"/>
      <protection/>
    </xf>
    <xf numFmtId="0" fontId="2" fillId="0" borderId="11" xfId="54" applyFont="1" applyBorder="1" applyAlignment="1">
      <alignment horizontal="center" vertical="center"/>
      <protection/>
    </xf>
    <xf numFmtId="0" fontId="7" fillId="24" borderId="11" xfId="54" applyFont="1" applyFill="1" applyBorder="1" applyAlignment="1">
      <alignment horizontal="center" vertical="center" wrapText="1"/>
      <protection/>
    </xf>
    <xf numFmtId="0" fontId="7" fillId="24" borderId="22" xfId="54" applyFont="1" applyFill="1" applyBorder="1" applyAlignment="1">
      <alignment horizontal="center" vertical="center" wrapText="1"/>
      <protection/>
    </xf>
    <xf numFmtId="3" fontId="7" fillId="24" borderId="11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7" fillId="24" borderId="11" xfId="54" applyFont="1" applyFill="1" applyBorder="1" applyAlignment="1">
      <alignment horizontal="center" vertical="center"/>
      <protection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0" xfId="54" applyFont="1" applyBorder="1" applyAlignment="1">
      <alignment horizontal="center" vertical="top"/>
      <protection/>
    </xf>
    <xf numFmtId="0" fontId="0" fillId="0" borderId="3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0" borderId="42" xfId="54" applyFont="1" applyBorder="1" applyAlignment="1">
      <alignment horizontal="center" vertical="center" wrapText="1"/>
      <protection/>
    </xf>
    <xf numFmtId="0" fontId="4" fillId="0" borderId="41" xfId="54" applyFont="1" applyBorder="1" applyAlignment="1">
      <alignment horizontal="center" vertical="center" wrapText="1"/>
      <protection/>
    </xf>
    <xf numFmtId="0" fontId="4" fillId="0" borderId="0" xfId="54" applyFont="1" applyAlignment="1">
      <alignment vertical="center" wrapText="1"/>
      <protection/>
    </xf>
    <xf numFmtId="0" fontId="4" fillId="0" borderId="43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41" xfId="54" applyFont="1" applyBorder="1" applyAlignment="1">
      <alignment vertical="center" wrapText="1"/>
      <protection/>
    </xf>
    <xf numFmtId="0" fontId="4" fillId="0" borderId="11" xfId="54" applyFont="1" applyBorder="1" applyAlignment="1">
      <alignment vertical="center" wrapText="1"/>
      <protection/>
    </xf>
    <xf numFmtId="0" fontId="4" fillId="0" borderId="24" xfId="54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horizontal="center" vertical="center"/>
      <protection/>
    </xf>
    <xf numFmtId="3" fontId="4" fillId="0" borderId="24" xfId="54" applyNumberFormat="1" applyFont="1" applyBorder="1" applyAlignment="1">
      <alignment vertical="center"/>
      <protection/>
    </xf>
    <xf numFmtId="0" fontId="4" fillId="0" borderId="21" xfId="54" applyFont="1" applyBorder="1" applyAlignment="1">
      <alignment horizontal="center" vertical="top"/>
      <protection/>
    </xf>
    <xf numFmtId="0" fontId="4" fillId="0" borderId="36" xfId="54" applyFont="1" applyBorder="1" applyAlignment="1">
      <alignment horizontal="center" vertical="top"/>
      <protection/>
    </xf>
    <xf numFmtId="0" fontId="4" fillId="0" borderId="21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ny 2" xfId="53"/>
    <cellStyle name="Normalny_Inwestycje  2008 - Przemek - z dnia 14.11.07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view="pageBreakPreview" zoomScaleSheetLayoutView="100" zoomScalePageLayoutView="0" workbookViewId="0" topLeftCell="A79">
      <selection activeCell="E88" sqref="E88:E99"/>
    </sheetView>
  </sheetViews>
  <sheetFormatPr defaultColWidth="8.796875" defaultRowHeight="14.25"/>
  <cols>
    <col min="1" max="1" width="3.3984375" style="2" customWidth="1"/>
    <col min="2" max="2" width="5" style="2" customWidth="1"/>
    <col min="3" max="3" width="6.3984375" style="2" customWidth="1"/>
    <col min="4" max="4" width="15.19921875" style="2" customWidth="1"/>
    <col min="5" max="5" width="19" style="2" customWidth="1"/>
    <col min="6" max="6" width="9" style="2" customWidth="1"/>
    <col min="7" max="7" width="10.3984375" style="2" customWidth="1"/>
    <col min="8" max="8" width="9.8984375" style="2" customWidth="1"/>
    <col min="9" max="9" width="9.69921875" style="2" customWidth="1"/>
    <col min="10" max="10" width="13" style="2" customWidth="1"/>
    <col min="11" max="11" width="10.3984375" style="2" customWidth="1"/>
    <col min="12" max="12" width="11.59765625" style="2" customWidth="1"/>
    <col min="13" max="13" width="12.09765625" style="2" customWidth="1"/>
    <col min="14" max="14" width="12.5" style="2" customWidth="1"/>
    <col min="15" max="16384" width="9" style="2" customWidth="1"/>
  </cols>
  <sheetData>
    <row r="1" spans="1:14" ht="48.75" customHeight="1">
      <c r="A1" s="140" t="s">
        <v>159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N1" s="66"/>
    </row>
    <row r="2" spans="1:13" ht="12.75" customHeight="1">
      <c r="A2" s="141"/>
      <c r="B2" s="141"/>
      <c r="C2" s="141"/>
      <c r="D2" s="141"/>
      <c r="E2" s="141"/>
      <c r="F2" s="141"/>
      <c r="G2" s="141"/>
      <c r="H2" s="141"/>
      <c r="I2" s="38"/>
      <c r="J2" s="38"/>
      <c r="K2" s="38"/>
      <c r="L2" s="39" t="s">
        <v>1</v>
      </c>
      <c r="M2" s="38"/>
    </row>
    <row r="3" spans="1:13" ht="12.75">
      <c r="A3" s="142" t="s">
        <v>2</v>
      </c>
      <c r="B3" s="142" t="s">
        <v>3</v>
      </c>
      <c r="C3" s="142" t="s">
        <v>4</v>
      </c>
      <c r="D3" s="137" t="s">
        <v>160</v>
      </c>
      <c r="E3" s="137" t="s">
        <v>161</v>
      </c>
      <c r="F3" s="137" t="s">
        <v>162</v>
      </c>
      <c r="G3" s="139" t="s">
        <v>163</v>
      </c>
      <c r="H3" s="137" t="s">
        <v>164</v>
      </c>
      <c r="I3" s="137" t="s">
        <v>165</v>
      </c>
      <c r="J3" s="138" t="s">
        <v>166</v>
      </c>
      <c r="K3" s="138"/>
      <c r="L3" s="138"/>
      <c r="M3" s="138"/>
    </row>
    <row r="4" spans="1:13" ht="12.75">
      <c r="A4" s="142"/>
      <c r="B4" s="142"/>
      <c r="C4" s="142"/>
      <c r="D4" s="137"/>
      <c r="E4" s="137"/>
      <c r="F4" s="137"/>
      <c r="G4" s="139"/>
      <c r="H4" s="137"/>
      <c r="I4" s="137"/>
      <c r="J4" s="7">
        <v>2009</v>
      </c>
      <c r="K4" s="7">
        <v>2010</v>
      </c>
      <c r="L4" s="40">
        <v>2011</v>
      </c>
      <c r="M4" s="40" t="s">
        <v>167</v>
      </c>
    </row>
    <row r="5" spans="1:13" s="46" customFormat="1" ht="10.5" customHeight="1">
      <c r="A5" s="41">
        <v>1</v>
      </c>
      <c r="B5" s="41">
        <v>2</v>
      </c>
      <c r="C5" s="42">
        <v>3</v>
      </c>
      <c r="D5" s="42">
        <v>5</v>
      </c>
      <c r="E5" s="43">
        <v>6</v>
      </c>
      <c r="F5" s="42">
        <v>7</v>
      </c>
      <c r="G5" s="44">
        <v>8</v>
      </c>
      <c r="H5" s="44">
        <v>9</v>
      </c>
      <c r="I5" s="44">
        <v>10</v>
      </c>
      <c r="J5" s="44">
        <v>11</v>
      </c>
      <c r="K5" s="44">
        <v>12</v>
      </c>
      <c r="L5" s="45">
        <v>13</v>
      </c>
      <c r="M5" s="44">
        <v>14</v>
      </c>
    </row>
    <row r="6" spans="1:13" ht="12.75" customHeight="1">
      <c r="A6" s="98">
        <v>1</v>
      </c>
      <c r="B6" s="136">
        <v>600</v>
      </c>
      <c r="C6" s="136">
        <v>60014</v>
      </c>
      <c r="D6" s="108" t="s">
        <v>168</v>
      </c>
      <c r="E6" s="108" t="s">
        <v>25</v>
      </c>
      <c r="F6" s="107" t="s">
        <v>24</v>
      </c>
      <c r="G6" s="100">
        <f>SUM(J6:L6)</f>
        <v>2250000</v>
      </c>
      <c r="H6" s="112">
        <f>SUM(J6:L6)</f>
        <v>2250000</v>
      </c>
      <c r="I6" s="12" t="s">
        <v>17</v>
      </c>
      <c r="J6" s="68">
        <f>SUM(J7:J9)</f>
        <v>0</v>
      </c>
      <c r="K6" s="68">
        <f>SUM(K7:K9)</f>
        <v>750000</v>
      </c>
      <c r="L6" s="68">
        <f>SUM(L7:L9)</f>
        <v>1500000</v>
      </c>
      <c r="M6" s="68">
        <f>SUM(M7:M9)</f>
        <v>0</v>
      </c>
    </row>
    <row r="7" spans="1:13" ht="12.75">
      <c r="A7" s="98" t="s">
        <v>26</v>
      </c>
      <c r="B7" s="136"/>
      <c r="C7" s="136"/>
      <c r="D7" s="108"/>
      <c r="E7" s="109"/>
      <c r="F7" s="107"/>
      <c r="G7" s="101"/>
      <c r="H7" s="112"/>
      <c r="I7" s="13" t="s">
        <v>169</v>
      </c>
      <c r="J7" s="69"/>
      <c r="K7" s="70"/>
      <c r="L7" s="70">
        <v>750000</v>
      </c>
      <c r="M7" s="70"/>
    </row>
    <row r="8" spans="1:13" ht="12.75">
      <c r="A8" s="98" t="s">
        <v>27</v>
      </c>
      <c r="B8" s="136"/>
      <c r="C8" s="136"/>
      <c r="D8" s="108"/>
      <c r="E8" s="109"/>
      <c r="F8" s="107"/>
      <c r="G8" s="101"/>
      <c r="H8" s="112"/>
      <c r="I8" s="13" t="s">
        <v>19</v>
      </c>
      <c r="J8" s="70"/>
      <c r="K8" s="70">
        <v>750000</v>
      </c>
      <c r="L8" s="70">
        <v>750000</v>
      </c>
      <c r="M8" s="70"/>
    </row>
    <row r="9" spans="1:13" ht="12.75">
      <c r="A9" s="98" t="s">
        <v>28</v>
      </c>
      <c r="B9" s="136"/>
      <c r="C9" s="136"/>
      <c r="D9" s="108"/>
      <c r="E9" s="110"/>
      <c r="F9" s="107"/>
      <c r="G9" s="102"/>
      <c r="H9" s="112"/>
      <c r="I9" s="21" t="s">
        <v>23</v>
      </c>
      <c r="J9" s="73"/>
      <c r="K9" s="70"/>
      <c r="L9" s="70"/>
      <c r="M9" s="73"/>
    </row>
    <row r="10" spans="1:13" ht="12.75" customHeight="1">
      <c r="A10" s="135">
        <v>2</v>
      </c>
      <c r="B10" s="106">
        <v>600</v>
      </c>
      <c r="C10" s="106">
        <v>60014</v>
      </c>
      <c r="D10" s="108" t="s">
        <v>168</v>
      </c>
      <c r="E10" s="109" t="s">
        <v>29</v>
      </c>
      <c r="F10" s="106">
        <v>2012</v>
      </c>
      <c r="G10" s="112">
        <f>SUM(I10:M10)</f>
        <v>3000000</v>
      </c>
      <c r="H10" s="112">
        <f>SUM(J10:M10)</f>
        <v>3000000</v>
      </c>
      <c r="I10" s="12" t="s">
        <v>17</v>
      </c>
      <c r="J10" s="68">
        <f>SUM(J11:J13)</f>
        <v>0</v>
      </c>
      <c r="K10" s="68">
        <f>SUM(K11:K13)</f>
        <v>0</v>
      </c>
      <c r="L10" s="68">
        <f>SUM(L11:L13)</f>
        <v>0</v>
      </c>
      <c r="M10" s="68">
        <f>SUM(M11:M13)</f>
        <v>3000000</v>
      </c>
    </row>
    <row r="11" spans="1:13" ht="12.75">
      <c r="A11" s="119" t="s">
        <v>30</v>
      </c>
      <c r="B11" s="106"/>
      <c r="C11" s="106"/>
      <c r="D11" s="108"/>
      <c r="E11" s="109"/>
      <c r="F11" s="106"/>
      <c r="G11" s="112"/>
      <c r="H11" s="112"/>
      <c r="I11" s="13" t="s">
        <v>169</v>
      </c>
      <c r="J11" s="69"/>
      <c r="K11" s="85"/>
      <c r="L11" s="70"/>
      <c r="M11" s="70">
        <v>1500000</v>
      </c>
    </row>
    <row r="12" spans="1:13" ht="12.75">
      <c r="A12" s="119" t="s">
        <v>31</v>
      </c>
      <c r="B12" s="106"/>
      <c r="C12" s="106"/>
      <c r="D12" s="108"/>
      <c r="E12" s="109"/>
      <c r="F12" s="106"/>
      <c r="G12" s="112"/>
      <c r="H12" s="112"/>
      <c r="I12" s="13" t="s">
        <v>19</v>
      </c>
      <c r="J12" s="70"/>
      <c r="K12" s="70"/>
      <c r="L12" s="76"/>
      <c r="M12" s="76">
        <v>1500000</v>
      </c>
    </row>
    <row r="13" spans="1:13" ht="12" customHeight="1">
      <c r="A13" s="119" t="s">
        <v>32</v>
      </c>
      <c r="B13" s="106"/>
      <c r="C13" s="106"/>
      <c r="D13" s="108"/>
      <c r="E13" s="109"/>
      <c r="F13" s="106"/>
      <c r="G13" s="112"/>
      <c r="H13" s="112"/>
      <c r="I13" s="15" t="s">
        <v>23</v>
      </c>
      <c r="J13" s="73"/>
      <c r="K13" s="73"/>
      <c r="L13" s="73"/>
      <c r="M13" s="73"/>
    </row>
    <row r="14" spans="1:13" ht="12.75" customHeight="1">
      <c r="A14" s="119">
        <v>3</v>
      </c>
      <c r="B14" s="115">
        <v>600</v>
      </c>
      <c r="C14" s="115">
        <v>60014</v>
      </c>
      <c r="D14" s="108" t="s">
        <v>168</v>
      </c>
      <c r="E14" s="134" t="s">
        <v>36</v>
      </c>
      <c r="F14" s="106">
        <v>2012</v>
      </c>
      <c r="G14" s="100">
        <f>SUM(J14:M14)</f>
        <v>1700000</v>
      </c>
      <c r="H14" s="112">
        <f>SUM(J14:M14)</f>
        <v>1700000</v>
      </c>
      <c r="I14" s="16" t="s">
        <v>17</v>
      </c>
      <c r="J14" s="68">
        <f>SUM(J15:J17)</f>
        <v>0</v>
      </c>
      <c r="K14" s="68">
        <f>SUM(K15:K17)</f>
        <v>0</v>
      </c>
      <c r="L14" s="68">
        <f>SUM(L15:L17)</f>
        <v>0</v>
      </c>
      <c r="M14" s="68">
        <f>SUM(M15:M17)</f>
        <v>1700000</v>
      </c>
    </row>
    <row r="15" spans="1:13" ht="12.75">
      <c r="A15" s="119" t="s">
        <v>37</v>
      </c>
      <c r="B15" s="115"/>
      <c r="C15" s="115"/>
      <c r="D15" s="108"/>
      <c r="E15" s="134"/>
      <c r="F15" s="106"/>
      <c r="G15" s="101"/>
      <c r="H15" s="112"/>
      <c r="I15" s="13" t="s">
        <v>169</v>
      </c>
      <c r="J15" s="69"/>
      <c r="K15" s="85"/>
      <c r="L15" s="70"/>
      <c r="M15" s="70">
        <v>850000</v>
      </c>
    </row>
    <row r="16" spans="1:13" ht="12.75">
      <c r="A16" s="119" t="s">
        <v>38</v>
      </c>
      <c r="B16" s="115"/>
      <c r="C16" s="115"/>
      <c r="D16" s="108"/>
      <c r="E16" s="134"/>
      <c r="F16" s="106"/>
      <c r="G16" s="101"/>
      <c r="H16" s="112"/>
      <c r="I16" s="13" t="s">
        <v>19</v>
      </c>
      <c r="J16" s="70"/>
      <c r="K16" s="70"/>
      <c r="L16" s="78"/>
      <c r="M16" s="78">
        <v>850000</v>
      </c>
    </row>
    <row r="17" spans="1:13" ht="12" customHeight="1">
      <c r="A17" s="119" t="s">
        <v>39</v>
      </c>
      <c r="B17" s="115"/>
      <c r="C17" s="115"/>
      <c r="D17" s="108"/>
      <c r="E17" s="134"/>
      <c r="F17" s="106"/>
      <c r="G17" s="102"/>
      <c r="H17" s="112"/>
      <c r="I17" s="21" t="s">
        <v>23</v>
      </c>
      <c r="J17" s="73"/>
      <c r="K17" s="73"/>
      <c r="L17" s="79"/>
      <c r="M17" s="79"/>
    </row>
    <row r="18" spans="1:13" ht="12.75" customHeight="1">
      <c r="A18" s="119">
        <v>4</v>
      </c>
      <c r="B18" s="115">
        <v>600</v>
      </c>
      <c r="C18" s="115">
        <v>60014</v>
      </c>
      <c r="D18" s="108" t="s">
        <v>168</v>
      </c>
      <c r="E18" s="134" t="s">
        <v>40</v>
      </c>
      <c r="F18" s="115">
        <v>2013</v>
      </c>
      <c r="G18" s="100">
        <f>SUM(J18:M18)</f>
        <v>4000000</v>
      </c>
      <c r="H18" s="112">
        <f>SUM(J18:M18)</f>
        <v>4000000</v>
      </c>
      <c r="I18" s="12" t="s">
        <v>17</v>
      </c>
      <c r="J18" s="68">
        <f>SUM(J19:J21)</f>
        <v>0</v>
      </c>
      <c r="K18" s="68">
        <f>SUM(K19:K21)</f>
        <v>0</v>
      </c>
      <c r="L18" s="68">
        <f>SUM(L19:L21)</f>
        <v>0</v>
      </c>
      <c r="M18" s="68">
        <f>SUM(M19:M21)</f>
        <v>4000000</v>
      </c>
    </row>
    <row r="19" spans="1:13" ht="12.75" customHeight="1">
      <c r="A19" s="119" t="s">
        <v>41</v>
      </c>
      <c r="B19" s="115"/>
      <c r="C19" s="115"/>
      <c r="D19" s="108"/>
      <c r="E19" s="134"/>
      <c r="F19" s="115"/>
      <c r="G19" s="101"/>
      <c r="H19" s="112"/>
      <c r="I19" s="13" t="s">
        <v>169</v>
      </c>
      <c r="J19" s="69"/>
      <c r="K19" s="85"/>
      <c r="L19" s="70"/>
      <c r="M19" s="70">
        <v>2000000</v>
      </c>
    </row>
    <row r="20" spans="1:13" ht="12.75">
      <c r="A20" s="119" t="s">
        <v>42</v>
      </c>
      <c r="B20" s="115"/>
      <c r="C20" s="115"/>
      <c r="D20" s="108"/>
      <c r="E20" s="134"/>
      <c r="F20" s="115"/>
      <c r="G20" s="101"/>
      <c r="H20" s="112"/>
      <c r="I20" s="13" t="s">
        <v>19</v>
      </c>
      <c r="J20" s="70"/>
      <c r="K20" s="70"/>
      <c r="L20" s="78"/>
      <c r="M20" s="78">
        <v>2000000</v>
      </c>
    </row>
    <row r="21" spans="1:13" ht="12.75">
      <c r="A21" s="119" t="s">
        <v>43</v>
      </c>
      <c r="B21" s="115"/>
      <c r="C21" s="115"/>
      <c r="D21" s="108"/>
      <c r="E21" s="134"/>
      <c r="F21" s="115"/>
      <c r="G21" s="102"/>
      <c r="H21" s="112"/>
      <c r="I21" s="15" t="s">
        <v>23</v>
      </c>
      <c r="J21" s="73"/>
      <c r="K21" s="73"/>
      <c r="L21" s="79"/>
      <c r="M21" s="79"/>
    </row>
    <row r="22" spans="1:13" ht="12.75" customHeight="1">
      <c r="A22" s="119">
        <v>5</v>
      </c>
      <c r="B22" s="115">
        <v>750</v>
      </c>
      <c r="C22" s="115">
        <v>75020</v>
      </c>
      <c r="D22" s="108" t="s">
        <v>170</v>
      </c>
      <c r="E22" s="108" t="s">
        <v>171</v>
      </c>
      <c r="F22" s="115" t="s">
        <v>45</v>
      </c>
      <c r="G22" s="100">
        <f>SUM(I22:K22)</f>
        <v>12888</v>
      </c>
      <c r="H22" s="112">
        <f>SUM(J22:L22)</f>
        <v>400054</v>
      </c>
      <c r="I22" s="12" t="s">
        <v>17</v>
      </c>
      <c r="J22" s="68">
        <f>SUM(J23:J25)</f>
        <v>12888</v>
      </c>
      <c r="K22" s="68">
        <f>SUM(K23:K25)</f>
        <v>0</v>
      </c>
      <c r="L22" s="68">
        <f>SUM(L23:L25)</f>
        <v>387166</v>
      </c>
      <c r="M22" s="68">
        <f>SUM(M23:M25)</f>
        <v>0</v>
      </c>
    </row>
    <row r="23" spans="1:13" ht="12.75">
      <c r="A23" s="119" t="s">
        <v>109</v>
      </c>
      <c r="B23" s="115"/>
      <c r="C23" s="115"/>
      <c r="D23" s="108"/>
      <c r="E23" s="109"/>
      <c r="F23" s="115"/>
      <c r="G23" s="101"/>
      <c r="H23" s="112"/>
      <c r="I23" s="13" t="s">
        <v>169</v>
      </c>
      <c r="J23" s="69"/>
      <c r="K23" s="85"/>
      <c r="L23" s="70"/>
      <c r="M23" s="70"/>
    </row>
    <row r="24" spans="1:13" ht="12.75" customHeight="1">
      <c r="A24" s="119" t="s">
        <v>110</v>
      </c>
      <c r="B24" s="115"/>
      <c r="C24" s="115"/>
      <c r="D24" s="108"/>
      <c r="E24" s="109"/>
      <c r="F24" s="115"/>
      <c r="G24" s="101"/>
      <c r="H24" s="112"/>
      <c r="I24" s="13" t="s">
        <v>19</v>
      </c>
      <c r="J24" s="73">
        <v>12888</v>
      </c>
      <c r="K24" s="70"/>
      <c r="L24" s="70">
        <v>193583</v>
      </c>
      <c r="M24" s="70">
        <v>0</v>
      </c>
    </row>
    <row r="25" spans="1:13" ht="12.75">
      <c r="A25" s="119" t="s">
        <v>111</v>
      </c>
      <c r="B25" s="115"/>
      <c r="C25" s="115"/>
      <c r="D25" s="108"/>
      <c r="E25" s="110"/>
      <c r="F25" s="115"/>
      <c r="G25" s="102"/>
      <c r="H25" s="112"/>
      <c r="I25" s="15" t="s">
        <v>23</v>
      </c>
      <c r="J25" s="73"/>
      <c r="K25" s="73"/>
      <c r="L25" s="73">
        <v>193583</v>
      </c>
      <c r="M25" s="73"/>
    </row>
    <row r="26" spans="1:13" s="48" customFormat="1" ht="12.75" customHeight="1">
      <c r="A26" s="98">
        <v>6</v>
      </c>
      <c r="B26" s="129">
        <v>801</v>
      </c>
      <c r="C26" s="129">
        <v>80130</v>
      </c>
      <c r="D26" s="132" t="s">
        <v>168</v>
      </c>
      <c r="E26" s="128" t="s">
        <v>99</v>
      </c>
      <c r="F26" s="129">
        <v>2010</v>
      </c>
      <c r="G26" s="124">
        <f>SUM(I26:K26)</f>
        <v>250000</v>
      </c>
      <c r="H26" s="127">
        <f>SUM(J26:L26)</f>
        <v>250000</v>
      </c>
      <c r="I26" s="17" t="s">
        <v>17</v>
      </c>
      <c r="J26" s="68">
        <f>SUM(J27:J29)</f>
        <v>0</v>
      </c>
      <c r="K26" s="68">
        <f>SUM(K27:K29)</f>
        <v>250000</v>
      </c>
      <c r="L26" s="68">
        <f>SUM(L27:L29)</f>
        <v>0</v>
      </c>
      <c r="M26" s="68">
        <f>SUM(M27:M29)</f>
        <v>0</v>
      </c>
    </row>
    <row r="27" spans="1:13" s="48" customFormat="1" ht="12.75">
      <c r="A27" s="98" t="s">
        <v>114</v>
      </c>
      <c r="B27" s="130"/>
      <c r="C27" s="130"/>
      <c r="D27" s="132"/>
      <c r="E27" s="128"/>
      <c r="F27" s="130"/>
      <c r="G27" s="125"/>
      <c r="H27" s="127"/>
      <c r="I27" s="18" t="s">
        <v>169</v>
      </c>
      <c r="J27" s="69"/>
      <c r="K27" s="69">
        <v>100000</v>
      </c>
      <c r="L27" s="70"/>
      <c r="M27" s="70"/>
    </row>
    <row r="28" spans="1:13" s="48" customFormat="1" ht="12.75" customHeight="1">
      <c r="A28" s="98" t="s">
        <v>115</v>
      </c>
      <c r="B28" s="130"/>
      <c r="C28" s="130"/>
      <c r="D28" s="132"/>
      <c r="E28" s="128"/>
      <c r="F28" s="130"/>
      <c r="G28" s="125"/>
      <c r="H28" s="127"/>
      <c r="I28" s="18" t="s">
        <v>19</v>
      </c>
      <c r="J28" s="73"/>
      <c r="K28" s="73">
        <v>50000</v>
      </c>
      <c r="L28" s="70"/>
      <c r="M28" s="70"/>
    </row>
    <row r="29" spans="1:13" s="48" customFormat="1" ht="12.75">
      <c r="A29" s="99" t="s">
        <v>116</v>
      </c>
      <c r="B29" s="131"/>
      <c r="C29" s="131"/>
      <c r="D29" s="133"/>
      <c r="E29" s="128"/>
      <c r="F29" s="97"/>
      <c r="G29" s="126"/>
      <c r="H29" s="127"/>
      <c r="I29" s="20" t="s">
        <v>23</v>
      </c>
      <c r="J29" s="73"/>
      <c r="K29" s="73">
        <v>100000</v>
      </c>
      <c r="L29" s="73"/>
      <c r="M29" s="73"/>
    </row>
    <row r="30" spans="1:13" s="46" customFormat="1" ht="10.5" customHeight="1">
      <c r="A30" s="49">
        <v>1</v>
      </c>
      <c r="B30" s="49">
        <v>2</v>
      </c>
      <c r="C30" s="50">
        <v>3</v>
      </c>
      <c r="D30" s="50">
        <v>5</v>
      </c>
      <c r="E30" s="51">
        <v>6</v>
      </c>
      <c r="F30" s="42">
        <v>7</v>
      </c>
      <c r="G30" s="44">
        <v>8</v>
      </c>
      <c r="H30" s="44">
        <v>9</v>
      </c>
      <c r="I30" s="52">
        <v>10</v>
      </c>
      <c r="J30" s="87">
        <v>11</v>
      </c>
      <c r="K30" s="87">
        <v>12</v>
      </c>
      <c r="L30" s="88">
        <v>13</v>
      </c>
      <c r="M30" s="87">
        <v>14</v>
      </c>
    </row>
    <row r="31" spans="1:13" ht="12.75" customHeight="1">
      <c r="A31" s="119">
        <v>7</v>
      </c>
      <c r="B31" s="111">
        <v>854</v>
      </c>
      <c r="C31" s="111">
        <v>85403</v>
      </c>
      <c r="D31" s="108" t="s">
        <v>170</v>
      </c>
      <c r="E31" s="108" t="s">
        <v>172</v>
      </c>
      <c r="F31" s="115" t="s">
        <v>45</v>
      </c>
      <c r="G31" s="100">
        <f>SUM(J31:L31)</f>
        <v>1398178</v>
      </c>
      <c r="H31" s="112">
        <f>SUM(J31:L31)</f>
        <v>1398178</v>
      </c>
      <c r="I31" s="16" t="s">
        <v>17</v>
      </c>
      <c r="J31" s="68">
        <f>SUM(J32:J34)</f>
        <v>41924</v>
      </c>
      <c r="K31" s="68">
        <f>SUM(K32:K34)</f>
        <v>0</v>
      </c>
      <c r="L31" s="68">
        <f>SUM(L32:L34)</f>
        <v>1356254</v>
      </c>
      <c r="M31" s="68">
        <f>SUM(M32:M34)</f>
        <v>0</v>
      </c>
    </row>
    <row r="32" spans="1:13" ht="12.75">
      <c r="A32" s="119" t="s">
        <v>105</v>
      </c>
      <c r="B32" s="106"/>
      <c r="C32" s="106"/>
      <c r="D32" s="108"/>
      <c r="E32" s="109"/>
      <c r="F32" s="115"/>
      <c r="G32" s="101"/>
      <c r="H32" s="112"/>
      <c r="I32" s="13" t="s">
        <v>169</v>
      </c>
      <c r="J32" s="85"/>
      <c r="K32" s="70"/>
      <c r="L32" s="70">
        <v>678127</v>
      </c>
      <c r="M32" s="81"/>
    </row>
    <row r="33" spans="1:13" ht="13.5" customHeight="1">
      <c r="A33" s="119" t="s">
        <v>106</v>
      </c>
      <c r="B33" s="106"/>
      <c r="C33" s="106"/>
      <c r="D33" s="108"/>
      <c r="E33" s="109"/>
      <c r="F33" s="115"/>
      <c r="G33" s="101"/>
      <c r="H33" s="112"/>
      <c r="I33" s="13" t="s">
        <v>19</v>
      </c>
      <c r="J33" s="70">
        <v>41924</v>
      </c>
      <c r="K33" s="78"/>
      <c r="L33" s="78">
        <v>678127</v>
      </c>
      <c r="M33" s="81"/>
    </row>
    <row r="34" spans="1:13" ht="26.25" customHeight="1">
      <c r="A34" s="119" t="s">
        <v>107</v>
      </c>
      <c r="B34" s="107"/>
      <c r="C34" s="107"/>
      <c r="D34" s="108"/>
      <c r="E34" s="110"/>
      <c r="F34" s="115"/>
      <c r="G34" s="102"/>
      <c r="H34" s="112"/>
      <c r="I34" s="21" t="s">
        <v>23</v>
      </c>
      <c r="J34" s="81"/>
      <c r="K34" s="84"/>
      <c r="L34" s="83"/>
      <c r="M34" s="82"/>
    </row>
    <row r="35" spans="1:13" ht="12.75" customHeight="1">
      <c r="A35" s="119">
        <v>8</v>
      </c>
      <c r="B35" s="111">
        <v>854</v>
      </c>
      <c r="C35" s="111">
        <v>85403</v>
      </c>
      <c r="D35" s="108" t="s">
        <v>170</v>
      </c>
      <c r="E35" s="108" t="s">
        <v>173</v>
      </c>
      <c r="F35" s="115" t="s">
        <v>60</v>
      </c>
      <c r="G35" s="100">
        <f>SUM(J35:M35)</f>
        <v>1050000</v>
      </c>
      <c r="H35" s="112">
        <f>SUM(J35:M35)</f>
        <v>1050000</v>
      </c>
      <c r="I35" s="16" t="s">
        <v>17</v>
      </c>
      <c r="J35" s="68">
        <f>SUM(J36:J38)</f>
        <v>0</v>
      </c>
      <c r="K35" s="68">
        <f>SUM(K36:K38)</f>
        <v>0</v>
      </c>
      <c r="L35" s="68">
        <f>SUM(L36:L38)</f>
        <v>537500</v>
      </c>
      <c r="M35" s="68">
        <f>SUM(M36:M38)</f>
        <v>512500</v>
      </c>
    </row>
    <row r="36" spans="1:13" ht="12.75">
      <c r="A36" s="119" t="s">
        <v>105</v>
      </c>
      <c r="B36" s="106"/>
      <c r="C36" s="106"/>
      <c r="D36" s="108"/>
      <c r="E36" s="109"/>
      <c r="F36" s="115"/>
      <c r="G36" s="101"/>
      <c r="H36" s="112"/>
      <c r="I36" s="13" t="s">
        <v>169</v>
      </c>
      <c r="J36" s="69"/>
      <c r="K36" s="85"/>
      <c r="L36" s="70"/>
      <c r="M36" s="70"/>
    </row>
    <row r="37" spans="1:13" ht="13.5" customHeight="1">
      <c r="A37" s="119" t="s">
        <v>106</v>
      </c>
      <c r="B37" s="106"/>
      <c r="C37" s="106"/>
      <c r="D37" s="108"/>
      <c r="E37" s="109"/>
      <c r="F37" s="115"/>
      <c r="G37" s="101"/>
      <c r="H37" s="112"/>
      <c r="I37" s="13" t="s">
        <v>19</v>
      </c>
      <c r="J37" s="70"/>
      <c r="K37" s="70"/>
      <c r="L37" s="78">
        <v>268750</v>
      </c>
      <c r="M37" s="70">
        <v>256250</v>
      </c>
    </row>
    <row r="38" spans="1:13" ht="26.25" customHeight="1">
      <c r="A38" s="119" t="s">
        <v>107</v>
      </c>
      <c r="B38" s="107"/>
      <c r="C38" s="107"/>
      <c r="D38" s="108"/>
      <c r="E38" s="110"/>
      <c r="F38" s="115"/>
      <c r="G38" s="102"/>
      <c r="H38" s="112"/>
      <c r="I38" s="21" t="s">
        <v>23</v>
      </c>
      <c r="J38" s="70"/>
      <c r="K38" s="70"/>
      <c r="L38" s="86">
        <v>268750</v>
      </c>
      <c r="M38" s="70">
        <v>256250</v>
      </c>
    </row>
    <row r="39" spans="1:13" ht="12.75" customHeight="1">
      <c r="A39" s="119">
        <v>9</v>
      </c>
      <c r="B39" s="115">
        <v>801</v>
      </c>
      <c r="C39" s="115">
        <v>80120</v>
      </c>
      <c r="D39" s="108" t="s">
        <v>170</v>
      </c>
      <c r="E39" s="121" t="s">
        <v>64</v>
      </c>
      <c r="F39" s="115" t="s">
        <v>66</v>
      </c>
      <c r="G39" s="100">
        <v>3085102</v>
      </c>
      <c r="H39" s="100">
        <f>SUM(J39:M39)</f>
        <v>3090982</v>
      </c>
      <c r="I39" s="12" t="s">
        <v>17</v>
      </c>
      <c r="J39" s="68">
        <f>SUM(J40:J42)</f>
        <v>51996</v>
      </c>
      <c r="K39" s="68">
        <f>SUM(K40:K42)</f>
        <v>0</v>
      </c>
      <c r="L39" s="68">
        <f>SUM(L40:L42)</f>
        <v>3038986</v>
      </c>
      <c r="M39" s="68"/>
    </row>
    <row r="40" spans="1:13" ht="12.75">
      <c r="A40" s="119" t="s">
        <v>109</v>
      </c>
      <c r="B40" s="115"/>
      <c r="C40" s="115"/>
      <c r="D40" s="108"/>
      <c r="E40" s="122"/>
      <c r="F40" s="115"/>
      <c r="G40" s="101"/>
      <c r="H40" s="101"/>
      <c r="I40" s="13" t="s">
        <v>169</v>
      </c>
      <c r="J40" s="69"/>
      <c r="K40" s="85"/>
      <c r="L40" s="70">
        <v>1416494</v>
      </c>
      <c r="M40" s="70"/>
    </row>
    <row r="41" spans="1:13" ht="12.75">
      <c r="A41" s="119" t="s">
        <v>110</v>
      </c>
      <c r="B41" s="115"/>
      <c r="C41" s="115"/>
      <c r="D41" s="108"/>
      <c r="E41" s="122"/>
      <c r="F41" s="115"/>
      <c r="G41" s="101"/>
      <c r="H41" s="101"/>
      <c r="I41" s="13" t="s">
        <v>19</v>
      </c>
      <c r="J41" s="70">
        <v>51996</v>
      </c>
      <c r="K41" s="70"/>
      <c r="L41" s="70">
        <v>1622492</v>
      </c>
      <c r="M41" s="70"/>
    </row>
    <row r="42" spans="1:13" ht="12.75" customHeight="1">
      <c r="A42" s="119" t="s">
        <v>111</v>
      </c>
      <c r="B42" s="115"/>
      <c r="C42" s="115"/>
      <c r="D42" s="108"/>
      <c r="E42" s="123"/>
      <c r="F42" s="115"/>
      <c r="G42" s="102"/>
      <c r="H42" s="102"/>
      <c r="I42" s="15" t="s">
        <v>23</v>
      </c>
      <c r="J42" s="70"/>
      <c r="K42" s="70"/>
      <c r="L42" s="70"/>
      <c r="M42" s="70"/>
    </row>
    <row r="43" spans="1:13" ht="12.75" customHeight="1">
      <c r="A43" s="119">
        <v>10</v>
      </c>
      <c r="B43" s="111">
        <v>801</v>
      </c>
      <c r="C43" s="111">
        <v>80130</v>
      </c>
      <c r="D43" s="108" t="s">
        <v>170</v>
      </c>
      <c r="E43" s="121" t="s">
        <v>70</v>
      </c>
      <c r="F43" s="115" t="s">
        <v>66</v>
      </c>
      <c r="G43" s="100">
        <f>SUM(I43:L43)</f>
        <v>918586</v>
      </c>
      <c r="H43" s="112">
        <f>SUM(J43:L43)</f>
        <v>918586</v>
      </c>
      <c r="I43" s="12" t="s">
        <v>17</v>
      </c>
      <c r="J43" s="68">
        <f>SUM(J44:J46)</f>
        <v>22360</v>
      </c>
      <c r="K43" s="68">
        <f>SUM(K44:K46)</f>
        <v>0</v>
      </c>
      <c r="L43" s="68">
        <f>SUM(L44:L46)</f>
        <v>896226</v>
      </c>
      <c r="M43" s="68">
        <f>SUM(M44:M46)</f>
        <v>0</v>
      </c>
    </row>
    <row r="44" spans="1:13" ht="12.75">
      <c r="A44" s="119" t="s">
        <v>114</v>
      </c>
      <c r="B44" s="106"/>
      <c r="C44" s="106"/>
      <c r="D44" s="108"/>
      <c r="E44" s="122"/>
      <c r="F44" s="115"/>
      <c r="G44" s="101"/>
      <c r="H44" s="112"/>
      <c r="I44" s="13" t="s">
        <v>169</v>
      </c>
      <c r="J44" s="69"/>
      <c r="K44" s="85"/>
      <c r="L44" s="70">
        <v>448113</v>
      </c>
      <c r="M44" s="70"/>
    </row>
    <row r="45" spans="1:13" ht="12.75">
      <c r="A45" s="119" t="s">
        <v>115</v>
      </c>
      <c r="B45" s="106"/>
      <c r="C45" s="106"/>
      <c r="D45" s="108"/>
      <c r="E45" s="122"/>
      <c r="F45" s="115"/>
      <c r="G45" s="101"/>
      <c r="H45" s="112"/>
      <c r="I45" s="13" t="s">
        <v>19</v>
      </c>
      <c r="J45" s="70">
        <v>22360</v>
      </c>
      <c r="K45" s="70"/>
      <c r="L45" s="70">
        <v>448113</v>
      </c>
      <c r="M45" s="70"/>
    </row>
    <row r="46" spans="1:13" ht="27" customHeight="1">
      <c r="A46" s="119" t="s">
        <v>116</v>
      </c>
      <c r="B46" s="107"/>
      <c r="C46" s="107"/>
      <c r="D46" s="108"/>
      <c r="E46" s="123"/>
      <c r="F46" s="115"/>
      <c r="G46" s="102"/>
      <c r="H46" s="112"/>
      <c r="I46" s="21" t="s">
        <v>23</v>
      </c>
      <c r="J46" s="79"/>
      <c r="K46" s="79"/>
      <c r="L46" s="73"/>
      <c r="M46" s="73"/>
    </row>
    <row r="47" spans="1:13" ht="12.75" customHeight="1">
      <c r="A47" s="119">
        <v>11</v>
      </c>
      <c r="B47" s="111">
        <v>853</v>
      </c>
      <c r="C47" s="111">
        <v>85333</v>
      </c>
      <c r="D47" s="108" t="s">
        <v>170</v>
      </c>
      <c r="E47" s="121" t="s">
        <v>174</v>
      </c>
      <c r="F47" s="115">
        <v>2011</v>
      </c>
      <c r="G47" s="100">
        <f>SUM(I47:L47)</f>
        <v>350000</v>
      </c>
      <c r="H47" s="112">
        <f>SUM(J47:L47)</f>
        <v>350000</v>
      </c>
      <c r="I47" s="12" t="s">
        <v>17</v>
      </c>
      <c r="J47" s="68">
        <f>SUM(J48:J50)</f>
        <v>0</v>
      </c>
      <c r="K47" s="68">
        <f>SUM(K48:K50)</f>
        <v>0</v>
      </c>
      <c r="L47" s="68">
        <f>SUM(L48:L50)</f>
        <v>350000</v>
      </c>
      <c r="M47" s="68">
        <f>SUM(M48:M50)</f>
        <v>0</v>
      </c>
    </row>
    <row r="48" spans="1:13" ht="12.75">
      <c r="A48" s="119" t="s">
        <v>114</v>
      </c>
      <c r="B48" s="106"/>
      <c r="C48" s="106"/>
      <c r="D48" s="108"/>
      <c r="E48" s="122"/>
      <c r="F48" s="115"/>
      <c r="G48" s="101"/>
      <c r="H48" s="112"/>
      <c r="I48" s="13" t="s">
        <v>169</v>
      </c>
      <c r="J48" s="69"/>
      <c r="K48" s="85"/>
      <c r="L48" s="70"/>
      <c r="M48" s="70"/>
    </row>
    <row r="49" spans="1:13" ht="12.75">
      <c r="A49" s="119" t="s">
        <v>115</v>
      </c>
      <c r="B49" s="106"/>
      <c r="C49" s="106"/>
      <c r="D49" s="108"/>
      <c r="E49" s="122"/>
      <c r="F49" s="115"/>
      <c r="G49" s="101"/>
      <c r="H49" s="112"/>
      <c r="I49" s="13" t="s">
        <v>19</v>
      </c>
      <c r="J49" s="78"/>
      <c r="K49" s="78"/>
      <c r="L49" s="70">
        <v>175000</v>
      </c>
      <c r="M49" s="70"/>
    </row>
    <row r="50" spans="1:13" ht="12.75" customHeight="1">
      <c r="A50" s="119" t="s">
        <v>116</v>
      </c>
      <c r="B50" s="107"/>
      <c r="C50" s="107"/>
      <c r="D50" s="108"/>
      <c r="E50" s="123"/>
      <c r="F50" s="115"/>
      <c r="G50" s="102"/>
      <c r="H50" s="112"/>
      <c r="I50" s="15" t="s">
        <v>23</v>
      </c>
      <c r="J50" s="79"/>
      <c r="K50" s="79"/>
      <c r="L50" s="73">
        <v>175000</v>
      </c>
      <c r="M50" s="73"/>
    </row>
    <row r="51" spans="1:13" ht="12.75" customHeight="1">
      <c r="A51" s="119">
        <v>12</v>
      </c>
      <c r="B51" s="111">
        <v>852</v>
      </c>
      <c r="C51" s="111">
        <v>85202</v>
      </c>
      <c r="D51" s="108" t="s">
        <v>170</v>
      </c>
      <c r="E51" s="121" t="s">
        <v>175</v>
      </c>
      <c r="F51" s="115">
        <v>2011</v>
      </c>
      <c r="G51" s="100">
        <f>SUM(I51:K51)</f>
        <v>0</v>
      </c>
      <c r="H51" s="112">
        <f>SUM(J51:L51)</f>
        <v>330000</v>
      </c>
      <c r="I51" s="12" t="s">
        <v>17</v>
      </c>
      <c r="J51" s="68">
        <f>SUM(J52:J54)</f>
        <v>0</v>
      </c>
      <c r="K51" s="68">
        <f>SUM(K52:K54)</f>
        <v>0</v>
      </c>
      <c r="L51" s="68">
        <f>SUM(L52:L54)</f>
        <v>330000</v>
      </c>
      <c r="M51" s="68">
        <f>SUM(M52:M54)</f>
        <v>0</v>
      </c>
    </row>
    <row r="52" spans="1:13" ht="12.75">
      <c r="A52" s="119" t="s">
        <v>114</v>
      </c>
      <c r="B52" s="106"/>
      <c r="C52" s="106"/>
      <c r="D52" s="108"/>
      <c r="E52" s="122"/>
      <c r="F52" s="115"/>
      <c r="G52" s="101"/>
      <c r="H52" s="112"/>
      <c r="I52" s="13" t="s">
        <v>169</v>
      </c>
      <c r="J52" s="69"/>
      <c r="K52" s="85"/>
      <c r="L52" s="70"/>
      <c r="M52" s="70"/>
    </row>
    <row r="53" spans="1:13" ht="12.75">
      <c r="A53" s="119" t="s">
        <v>115</v>
      </c>
      <c r="B53" s="106"/>
      <c r="C53" s="106"/>
      <c r="D53" s="108"/>
      <c r="E53" s="122"/>
      <c r="F53" s="115"/>
      <c r="G53" s="101"/>
      <c r="H53" s="112"/>
      <c r="I53" s="13" t="s">
        <v>19</v>
      </c>
      <c r="J53" s="70"/>
      <c r="K53" s="70"/>
      <c r="L53" s="70">
        <v>165000</v>
      </c>
      <c r="M53" s="70"/>
    </row>
    <row r="54" spans="1:13" ht="12.75" customHeight="1">
      <c r="A54" s="119" t="s">
        <v>116</v>
      </c>
      <c r="B54" s="107"/>
      <c r="C54" s="107"/>
      <c r="D54" s="108"/>
      <c r="E54" s="123"/>
      <c r="F54" s="115"/>
      <c r="G54" s="102"/>
      <c r="H54" s="112"/>
      <c r="I54" s="15" t="s">
        <v>23</v>
      </c>
      <c r="J54" s="79"/>
      <c r="K54" s="85"/>
      <c r="L54" s="85">
        <v>165000</v>
      </c>
      <c r="M54" s="73"/>
    </row>
    <row r="55" spans="1:13" ht="12.75" customHeight="1">
      <c r="A55" s="119">
        <v>13</v>
      </c>
      <c r="B55" s="111">
        <v>750</v>
      </c>
      <c r="C55" s="111">
        <v>75020</v>
      </c>
      <c r="D55" s="108" t="s">
        <v>168</v>
      </c>
      <c r="E55" s="108" t="s">
        <v>98</v>
      </c>
      <c r="F55" s="115">
        <v>2010</v>
      </c>
      <c r="G55" s="100">
        <f>SUM(I55:L55)</f>
        <v>183340</v>
      </c>
      <c r="H55" s="112">
        <f>SUM(J55:L55)</f>
        <v>183340</v>
      </c>
      <c r="I55" s="16" t="s">
        <v>17</v>
      </c>
      <c r="J55" s="68">
        <f>SUM(J56:J58)</f>
        <v>0</v>
      </c>
      <c r="K55" s="68">
        <f>SUM(K56:K58)</f>
        <v>183340</v>
      </c>
      <c r="L55" s="68">
        <f>SUM(L56:L58)</f>
        <v>0</v>
      </c>
      <c r="M55" s="68">
        <f>SUM(M56:M58)</f>
        <v>0</v>
      </c>
    </row>
    <row r="56" spans="1:13" ht="12.75">
      <c r="A56" s="119" t="s">
        <v>120</v>
      </c>
      <c r="B56" s="106"/>
      <c r="C56" s="106"/>
      <c r="D56" s="108"/>
      <c r="E56" s="108"/>
      <c r="F56" s="115"/>
      <c r="G56" s="101"/>
      <c r="H56" s="112"/>
      <c r="I56" s="13" t="s">
        <v>169</v>
      </c>
      <c r="J56" s="69"/>
      <c r="K56" s="69">
        <v>83340</v>
      </c>
      <c r="L56" s="70"/>
      <c r="M56" s="70"/>
    </row>
    <row r="57" spans="1:13" ht="12.75">
      <c r="A57" s="119" t="s">
        <v>121</v>
      </c>
      <c r="B57" s="106"/>
      <c r="C57" s="106"/>
      <c r="D57" s="108"/>
      <c r="E57" s="108"/>
      <c r="F57" s="115"/>
      <c r="G57" s="101"/>
      <c r="H57" s="112"/>
      <c r="I57" s="13" t="s">
        <v>19</v>
      </c>
      <c r="J57" s="70"/>
      <c r="K57" s="70">
        <v>100000</v>
      </c>
      <c r="L57" s="70"/>
      <c r="M57" s="70">
        <v>0</v>
      </c>
    </row>
    <row r="58" spans="1:13" ht="12.75" customHeight="1">
      <c r="A58" s="119" t="s">
        <v>122</v>
      </c>
      <c r="B58" s="106"/>
      <c r="C58" s="106"/>
      <c r="D58" s="108"/>
      <c r="E58" s="108"/>
      <c r="F58" s="115"/>
      <c r="G58" s="102"/>
      <c r="H58" s="112"/>
      <c r="I58" s="21" t="s">
        <v>23</v>
      </c>
      <c r="J58" s="79"/>
      <c r="K58" s="79"/>
      <c r="L58" s="73"/>
      <c r="M58" s="73"/>
    </row>
    <row r="59" spans="1:13" s="56" customFormat="1" ht="10.5" customHeight="1">
      <c r="A59" s="53">
        <v>1</v>
      </c>
      <c r="B59" s="53">
        <v>2</v>
      </c>
      <c r="C59" s="54">
        <v>3</v>
      </c>
      <c r="D59" s="62">
        <v>5</v>
      </c>
      <c r="E59" s="55">
        <v>6</v>
      </c>
      <c r="F59" s="52">
        <v>7</v>
      </c>
      <c r="G59" s="52">
        <v>8</v>
      </c>
      <c r="H59" s="52">
        <v>9</v>
      </c>
      <c r="I59" s="52">
        <v>10</v>
      </c>
      <c r="J59" s="89">
        <v>11</v>
      </c>
      <c r="K59" s="89">
        <v>12</v>
      </c>
      <c r="L59" s="90">
        <v>13</v>
      </c>
      <c r="M59" s="89">
        <v>14</v>
      </c>
    </row>
    <row r="60" spans="1:14" ht="12.75" customHeight="1">
      <c r="A60" s="119">
        <v>14</v>
      </c>
      <c r="B60" s="111">
        <v>854</v>
      </c>
      <c r="C60" s="111">
        <v>85403</v>
      </c>
      <c r="D60" s="109" t="s">
        <v>168</v>
      </c>
      <c r="E60" s="108" t="s">
        <v>176</v>
      </c>
      <c r="F60" s="115" t="s">
        <v>104</v>
      </c>
      <c r="G60" s="100">
        <f>SUM(I60:M60)</f>
        <v>5500000</v>
      </c>
      <c r="H60" s="112">
        <f>SUM(J60:M60)</f>
        <v>5500000</v>
      </c>
      <c r="I60" s="16" t="s">
        <v>17</v>
      </c>
      <c r="J60" s="68">
        <f>SUM(J61:J63)</f>
        <v>0</v>
      </c>
      <c r="K60" s="68">
        <f>SUM(K61:K63)</f>
        <v>1833333</v>
      </c>
      <c r="L60" s="68">
        <f>SUM(L61:L63)</f>
        <v>1833333</v>
      </c>
      <c r="M60" s="68">
        <f>SUM(M61:M63)</f>
        <v>1833334</v>
      </c>
      <c r="N60" s="47"/>
    </row>
    <row r="61" spans="1:13" ht="12.75">
      <c r="A61" s="119" t="s">
        <v>120</v>
      </c>
      <c r="B61" s="106"/>
      <c r="C61" s="106"/>
      <c r="D61" s="108"/>
      <c r="E61" s="109"/>
      <c r="F61" s="115"/>
      <c r="G61" s="101"/>
      <c r="H61" s="112"/>
      <c r="I61" s="13" t="s">
        <v>169</v>
      </c>
      <c r="J61" s="69"/>
      <c r="K61" s="85">
        <v>1558333</v>
      </c>
      <c r="L61" s="70">
        <v>1558333</v>
      </c>
      <c r="M61" s="70">
        <v>1558334</v>
      </c>
    </row>
    <row r="62" spans="1:13" ht="12.75">
      <c r="A62" s="119" t="s">
        <v>121</v>
      </c>
      <c r="B62" s="106"/>
      <c r="C62" s="106"/>
      <c r="D62" s="108"/>
      <c r="E62" s="109"/>
      <c r="F62" s="115"/>
      <c r="G62" s="101"/>
      <c r="H62" s="112"/>
      <c r="I62" s="13" t="s">
        <v>19</v>
      </c>
      <c r="J62" s="70"/>
      <c r="K62" s="70">
        <v>137500</v>
      </c>
      <c r="L62" s="70">
        <v>137500</v>
      </c>
      <c r="M62" s="70">
        <v>137500</v>
      </c>
    </row>
    <row r="63" spans="1:13" ht="12.75" customHeight="1">
      <c r="A63" s="119" t="s">
        <v>122</v>
      </c>
      <c r="B63" s="106"/>
      <c r="C63" s="106"/>
      <c r="D63" s="108"/>
      <c r="E63" s="110"/>
      <c r="F63" s="115"/>
      <c r="G63" s="102"/>
      <c r="H63" s="112"/>
      <c r="I63" s="21" t="s">
        <v>23</v>
      </c>
      <c r="J63" s="79"/>
      <c r="K63" s="79">
        <v>137500</v>
      </c>
      <c r="L63" s="73">
        <v>137500</v>
      </c>
      <c r="M63" s="73">
        <v>137500</v>
      </c>
    </row>
    <row r="64" spans="1:13" ht="12.75" customHeight="1">
      <c r="A64" s="104">
        <v>15</v>
      </c>
      <c r="B64" s="113">
        <v>854</v>
      </c>
      <c r="C64" s="113">
        <v>85407</v>
      </c>
      <c r="D64" s="108" t="s">
        <v>168</v>
      </c>
      <c r="E64" s="114" t="s">
        <v>123</v>
      </c>
      <c r="F64" s="115" t="s">
        <v>24</v>
      </c>
      <c r="G64" s="100">
        <f>SUM(I64:L64)</f>
        <v>1000000</v>
      </c>
      <c r="H64" s="112">
        <f>SUM(J64:L64)</f>
        <v>1000000</v>
      </c>
      <c r="I64" s="12" t="s">
        <v>17</v>
      </c>
      <c r="J64" s="68">
        <f>SUM(J65:J67)</f>
        <v>0</v>
      </c>
      <c r="K64" s="68">
        <f>SUM(K65:K67)</f>
        <v>500000</v>
      </c>
      <c r="L64" s="68">
        <f>SUM(L65:L67)</f>
        <v>500000</v>
      </c>
      <c r="M64" s="68">
        <f>SUM(M65:M67)</f>
        <v>0</v>
      </c>
    </row>
    <row r="65" spans="1:13" ht="12.75">
      <c r="A65" s="104" t="s">
        <v>125</v>
      </c>
      <c r="B65" s="113"/>
      <c r="C65" s="113"/>
      <c r="D65" s="108"/>
      <c r="E65" s="114"/>
      <c r="F65" s="115"/>
      <c r="G65" s="101"/>
      <c r="H65" s="112"/>
      <c r="I65" s="13" t="s">
        <v>169</v>
      </c>
      <c r="J65" s="69"/>
      <c r="K65" s="70">
        <v>425000</v>
      </c>
      <c r="L65" s="70">
        <v>425000</v>
      </c>
      <c r="M65" s="70"/>
    </row>
    <row r="66" spans="1:13" ht="12.75">
      <c r="A66" s="104" t="s">
        <v>126</v>
      </c>
      <c r="B66" s="113"/>
      <c r="C66" s="113"/>
      <c r="D66" s="108"/>
      <c r="E66" s="114"/>
      <c r="F66" s="115"/>
      <c r="G66" s="101"/>
      <c r="H66" s="112"/>
      <c r="I66" s="13" t="s">
        <v>19</v>
      </c>
      <c r="J66" s="70"/>
      <c r="K66" s="78">
        <v>75000</v>
      </c>
      <c r="L66" s="78">
        <v>75000</v>
      </c>
      <c r="M66" s="70"/>
    </row>
    <row r="67" spans="1:13" ht="12.75" customHeight="1">
      <c r="A67" s="104" t="s">
        <v>127</v>
      </c>
      <c r="B67" s="113"/>
      <c r="C67" s="113"/>
      <c r="D67" s="108"/>
      <c r="E67" s="114"/>
      <c r="F67" s="115"/>
      <c r="G67" s="102"/>
      <c r="H67" s="112"/>
      <c r="I67" s="15" t="s">
        <v>23</v>
      </c>
      <c r="J67" s="73"/>
      <c r="K67" s="79"/>
      <c r="L67" s="79"/>
      <c r="M67" s="73"/>
    </row>
    <row r="68" spans="1:13" ht="12.75" customHeight="1">
      <c r="A68" s="119">
        <v>16</v>
      </c>
      <c r="B68" s="111">
        <v>852</v>
      </c>
      <c r="C68" s="111">
        <v>85202</v>
      </c>
      <c r="D68" s="108" t="s">
        <v>168</v>
      </c>
      <c r="E68" s="121" t="s">
        <v>177</v>
      </c>
      <c r="F68" s="115" t="s">
        <v>104</v>
      </c>
      <c r="G68" s="100">
        <f>SUM(J68:M68)</f>
        <v>865000</v>
      </c>
      <c r="H68" s="112">
        <f>SUM(J68:M68)</f>
        <v>865000</v>
      </c>
      <c r="I68" s="16" t="s">
        <v>17</v>
      </c>
      <c r="J68" s="68">
        <f>SUM(J69:J71)</f>
        <v>0</v>
      </c>
      <c r="K68" s="68">
        <f>SUM(K69:K71)</f>
        <v>110000</v>
      </c>
      <c r="L68" s="68">
        <f>SUM(L69:L71)</f>
        <v>15000</v>
      </c>
      <c r="M68" s="68">
        <f>SUM(M69:M71)</f>
        <v>740000</v>
      </c>
    </row>
    <row r="69" spans="1:13" ht="12.75">
      <c r="A69" s="119" t="s">
        <v>105</v>
      </c>
      <c r="B69" s="106"/>
      <c r="C69" s="106"/>
      <c r="D69" s="108"/>
      <c r="E69" s="122"/>
      <c r="F69" s="115"/>
      <c r="G69" s="101"/>
      <c r="H69" s="112"/>
      <c r="I69" s="13" t="s">
        <v>169</v>
      </c>
      <c r="J69" s="69"/>
      <c r="K69" s="85">
        <v>85000</v>
      </c>
      <c r="L69" s="70"/>
      <c r="M69" s="70">
        <v>595000</v>
      </c>
    </row>
    <row r="70" spans="1:13" ht="13.5" customHeight="1">
      <c r="A70" s="119" t="s">
        <v>106</v>
      </c>
      <c r="B70" s="106"/>
      <c r="C70" s="106"/>
      <c r="D70" s="108"/>
      <c r="E70" s="122"/>
      <c r="F70" s="115"/>
      <c r="G70" s="101"/>
      <c r="H70" s="112"/>
      <c r="I70" s="13" t="s">
        <v>19</v>
      </c>
      <c r="J70" s="70"/>
      <c r="K70" s="70">
        <v>25000</v>
      </c>
      <c r="L70" s="78">
        <v>15000</v>
      </c>
      <c r="M70" s="78">
        <v>100000</v>
      </c>
    </row>
    <row r="71" spans="1:13" ht="26.25" customHeight="1">
      <c r="A71" s="119" t="s">
        <v>107</v>
      </c>
      <c r="B71" s="107"/>
      <c r="C71" s="107"/>
      <c r="D71" s="120"/>
      <c r="E71" s="123"/>
      <c r="F71" s="115"/>
      <c r="G71" s="102"/>
      <c r="H71" s="112"/>
      <c r="I71" s="21" t="s">
        <v>23</v>
      </c>
      <c r="J71" s="80"/>
      <c r="K71" s="91"/>
      <c r="L71" s="92"/>
      <c r="M71" s="93">
        <v>45000</v>
      </c>
    </row>
    <row r="72" spans="1:13" ht="12.75" customHeight="1">
      <c r="A72" s="104">
        <v>17</v>
      </c>
      <c r="B72" s="113">
        <v>852</v>
      </c>
      <c r="C72" s="113">
        <v>85218</v>
      </c>
      <c r="D72" s="108" t="s">
        <v>168</v>
      </c>
      <c r="E72" s="118" t="s">
        <v>112</v>
      </c>
      <c r="F72" s="115" t="s">
        <v>60</v>
      </c>
      <c r="G72" s="100">
        <f>SUM(I72:M72)</f>
        <v>1980000</v>
      </c>
      <c r="H72" s="112">
        <f>SUM(J72:M72)</f>
        <v>1980000</v>
      </c>
      <c r="I72" s="16" t="s">
        <v>17</v>
      </c>
      <c r="J72" s="94">
        <f>SUM(J73:J75)</f>
        <v>0</v>
      </c>
      <c r="K72" s="94">
        <f>SUM(K73:K75)</f>
        <v>0</v>
      </c>
      <c r="L72" s="94">
        <f>SUM(L73:L75)</f>
        <v>990000</v>
      </c>
      <c r="M72" s="94">
        <f>SUM(M73:M75)</f>
        <v>990000</v>
      </c>
    </row>
    <row r="73" spans="1:13" ht="12.75">
      <c r="A73" s="104" t="s">
        <v>178</v>
      </c>
      <c r="B73" s="113"/>
      <c r="C73" s="113"/>
      <c r="D73" s="108"/>
      <c r="E73" s="118"/>
      <c r="F73" s="115"/>
      <c r="G73" s="101"/>
      <c r="H73" s="112"/>
      <c r="I73" s="13" t="s">
        <v>169</v>
      </c>
      <c r="J73" s="69"/>
      <c r="K73" s="85"/>
      <c r="L73" s="70">
        <v>765000</v>
      </c>
      <c r="M73" s="70">
        <v>765000</v>
      </c>
    </row>
    <row r="74" spans="1:13" ht="12.75">
      <c r="A74" s="104" t="s">
        <v>179</v>
      </c>
      <c r="B74" s="113"/>
      <c r="C74" s="113"/>
      <c r="D74" s="108"/>
      <c r="E74" s="118"/>
      <c r="F74" s="115"/>
      <c r="G74" s="101"/>
      <c r="H74" s="112"/>
      <c r="I74" s="13" t="s">
        <v>19</v>
      </c>
      <c r="J74" s="70"/>
      <c r="K74" s="70"/>
      <c r="L74" s="70">
        <v>175000</v>
      </c>
      <c r="M74" s="70">
        <v>175000</v>
      </c>
    </row>
    <row r="75" spans="1:13" ht="25.5" customHeight="1">
      <c r="A75" s="104" t="s">
        <v>180</v>
      </c>
      <c r="B75" s="113"/>
      <c r="C75" s="113"/>
      <c r="D75" s="108"/>
      <c r="E75" s="118"/>
      <c r="F75" s="115"/>
      <c r="G75" s="102"/>
      <c r="H75" s="112"/>
      <c r="I75" s="15" t="s">
        <v>23</v>
      </c>
      <c r="J75" s="73"/>
      <c r="K75" s="73"/>
      <c r="L75" s="73">
        <v>50000</v>
      </c>
      <c r="M75" s="73">
        <v>50000</v>
      </c>
    </row>
    <row r="76" spans="1:13" ht="12.75" customHeight="1">
      <c r="A76" s="104">
        <v>18</v>
      </c>
      <c r="B76" s="113">
        <v>854</v>
      </c>
      <c r="C76" s="113">
        <v>85403</v>
      </c>
      <c r="D76" s="108" t="s">
        <v>168</v>
      </c>
      <c r="E76" s="118" t="s">
        <v>181</v>
      </c>
      <c r="F76" s="115" t="s">
        <v>24</v>
      </c>
      <c r="G76" s="100">
        <f>SUM(I76:L76)</f>
        <v>750000</v>
      </c>
      <c r="H76" s="112">
        <f>SUM(J76:L76)</f>
        <v>750000</v>
      </c>
      <c r="I76" s="12" t="s">
        <v>17</v>
      </c>
      <c r="J76" s="68">
        <f>SUM(J77:J79)</f>
        <v>0</v>
      </c>
      <c r="K76" s="68">
        <f>SUM(K77:K79)</f>
        <v>500000</v>
      </c>
      <c r="L76" s="68">
        <f>SUM(L77:L79)</f>
        <v>250000</v>
      </c>
      <c r="M76" s="68">
        <f>SUM(M77:M79)</f>
        <v>0</v>
      </c>
    </row>
    <row r="77" spans="1:13" ht="12.75">
      <c r="A77" s="104" t="s">
        <v>178</v>
      </c>
      <c r="B77" s="113"/>
      <c r="C77" s="113"/>
      <c r="D77" s="108"/>
      <c r="E77" s="118"/>
      <c r="F77" s="115"/>
      <c r="G77" s="101"/>
      <c r="H77" s="112"/>
      <c r="I77" s="13" t="s">
        <v>169</v>
      </c>
      <c r="J77" s="69"/>
      <c r="K77" s="85">
        <v>300000</v>
      </c>
      <c r="L77" s="70">
        <v>180000</v>
      </c>
      <c r="M77" s="70"/>
    </row>
    <row r="78" spans="1:13" ht="12.75">
      <c r="A78" s="104" t="s">
        <v>179</v>
      </c>
      <c r="B78" s="113"/>
      <c r="C78" s="113"/>
      <c r="D78" s="108"/>
      <c r="E78" s="118"/>
      <c r="F78" s="115"/>
      <c r="G78" s="101"/>
      <c r="H78" s="112"/>
      <c r="I78" s="13" t="s">
        <v>19</v>
      </c>
      <c r="J78" s="70"/>
      <c r="K78" s="70">
        <v>100000</v>
      </c>
      <c r="L78" s="70">
        <v>50000</v>
      </c>
      <c r="M78" s="70"/>
    </row>
    <row r="79" spans="1:13" ht="12.75" customHeight="1">
      <c r="A79" s="104" t="s">
        <v>180</v>
      </c>
      <c r="B79" s="113"/>
      <c r="C79" s="113"/>
      <c r="D79" s="108"/>
      <c r="E79" s="118"/>
      <c r="F79" s="115"/>
      <c r="G79" s="102"/>
      <c r="H79" s="112"/>
      <c r="I79" s="15" t="s">
        <v>23</v>
      </c>
      <c r="J79" s="73"/>
      <c r="K79" s="73">
        <v>100000</v>
      </c>
      <c r="L79" s="73">
        <v>20000</v>
      </c>
      <c r="M79" s="73"/>
    </row>
    <row r="80" spans="1:13" ht="12.75" customHeight="1">
      <c r="A80" s="104">
        <v>19</v>
      </c>
      <c r="B80" s="113">
        <v>851</v>
      </c>
      <c r="C80" s="113">
        <v>85111</v>
      </c>
      <c r="D80" s="108" t="s">
        <v>168</v>
      </c>
      <c r="E80" s="114" t="s">
        <v>149</v>
      </c>
      <c r="F80" s="115">
        <v>2010</v>
      </c>
      <c r="G80" s="100">
        <f>SUM(I80:K80)</f>
        <v>1200000</v>
      </c>
      <c r="H80" s="112">
        <f>SUM(J80:L80)</f>
        <v>1200000</v>
      </c>
      <c r="I80" s="12" t="s">
        <v>17</v>
      </c>
      <c r="J80" s="68">
        <f>SUM(J82:J83)</f>
        <v>0</v>
      </c>
      <c r="K80" s="68">
        <f>SUM(K81:K83)</f>
        <v>1200000</v>
      </c>
      <c r="L80" s="68">
        <f>SUM(L81:L83)</f>
        <v>0</v>
      </c>
      <c r="M80" s="68">
        <f>SUM(M81:M83)</f>
        <v>0</v>
      </c>
    </row>
    <row r="81" spans="1:13" ht="12.75">
      <c r="A81" s="104" t="s">
        <v>150</v>
      </c>
      <c r="B81" s="113"/>
      <c r="C81" s="113"/>
      <c r="D81" s="108"/>
      <c r="E81" s="114"/>
      <c r="F81" s="115"/>
      <c r="G81" s="101"/>
      <c r="H81" s="112"/>
      <c r="I81" s="13" t="s">
        <v>169</v>
      </c>
      <c r="J81" s="69"/>
      <c r="K81" s="85">
        <v>900000</v>
      </c>
      <c r="L81" s="70"/>
      <c r="M81" s="70"/>
    </row>
    <row r="82" spans="1:13" ht="12.75">
      <c r="A82" s="104" t="s">
        <v>151</v>
      </c>
      <c r="B82" s="113"/>
      <c r="C82" s="113"/>
      <c r="D82" s="108"/>
      <c r="E82" s="114"/>
      <c r="F82" s="115"/>
      <c r="G82" s="101"/>
      <c r="H82" s="112"/>
      <c r="I82" s="13" t="s">
        <v>19</v>
      </c>
      <c r="J82" s="70"/>
      <c r="K82" s="70"/>
      <c r="L82" s="70"/>
      <c r="M82" s="70"/>
    </row>
    <row r="83" spans="1:13" ht="12.75">
      <c r="A83" s="104" t="s">
        <v>152</v>
      </c>
      <c r="B83" s="113"/>
      <c r="C83" s="113"/>
      <c r="D83" s="108"/>
      <c r="E83" s="114"/>
      <c r="F83" s="115"/>
      <c r="G83" s="102"/>
      <c r="H83" s="112"/>
      <c r="I83" s="15" t="s">
        <v>23</v>
      </c>
      <c r="J83" s="73"/>
      <c r="K83" s="73">
        <v>300000</v>
      </c>
      <c r="L83" s="73"/>
      <c r="M83" s="73"/>
    </row>
    <row r="84" spans="1:13" ht="12.75">
      <c r="A84" s="104">
        <v>20</v>
      </c>
      <c r="B84" s="105">
        <v>851</v>
      </c>
      <c r="C84" s="105">
        <v>85111</v>
      </c>
      <c r="D84" s="108" t="s">
        <v>168</v>
      </c>
      <c r="E84" s="108" t="s">
        <v>153</v>
      </c>
      <c r="F84" s="111">
        <v>2010</v>
      </c>
      <c r="G84" s="100">
        <f>SUM(I84:K84)</f>
        <v>936000</v>
      </c>
      <c r="H84" s="100">
        <f>SUM(J84:L84)</f>
        <v>936000</v>
      </c>
      <c r="I84" s="16" t="s">
        <v>17</v>
      </c>
      <c r="J84" s="68">
        <f>SUM(J86:J87)</f>
        <v>0</v>
      </c>
      <c r="K84" s="68">
        <f>SUM(K85:K87)</f>
        <v>936000</v>
      </c>
      <c r="L84" s="68">
        <f>SUM(L85:L87)</f>
        <v>0</v>
      </c>
      <c r="M84" s="68">
        <f>SUM(M85:M87)</f>
        <v>0</v>
      </c>
    </row>
    <row r="85" spans="1:13" ht="12.75">
      <c r="A85" s="104" t="s">
        <v>150</v>
      </c>
      <c r="B85" s="106"/>
      <c r="C85" s="106"/>
      <c r="D85" s="109"/>
      <c r="E85" s="109"/>
      <c r="F85" s="106"/>
      <c r="G85" s="101"/>
      <c r="H85" s="101"/>
      <c r="I85" s="13" t="s">
        <v>169</v>
      </c>
      <c r="J85" s="69"/>
      <c r="K85" s="85">
        <v>702000</v>
      </c>
      <c r="L85" s="70"/>
      <c r="M85" s="70"/>
    </row>
    <row r="86" spans="1:13" ht="12.75">
      <c r="A86" s="104" t="s">
        <v>151</v>
      </c>
      <c r="B86" s="106"/>
      <c r="C86" s="106"/>
      <c r="D86" s="109"/>
      <c r="E86" s="109"/>
      <c r="F86" s="106"/>
      <c r="G86" s="101"/>
      <c r="H86" s="101"/>
      <c r="I86" s="13" t="s">
        <v>19</v>
      </c>
      <c r="J86" s="70"/>
      <c r="K86" s="70"/>
      <c r="L86" s="70"/>
      <c r="M86" s="70"/>
    </row>
    <row r="87" spans="1:13" ht="12.75">
      <c r="A87" s="104" t="s">
        <v>152</v>
      </c>
      <c r="B87" s="107"/>
      <c r="C87" s="107"/>
      <c r="D87" s="110"/>
      <c r="E87" s="110"/>
      <c r="F87" s="107"/>
      <c r="G87" s="102"/>
      <c r="H87" s="102"/>
      <c r="I87" s="21" t="s">
        <v>23</v>
      </c>
      <c r="J87" s="73"/>
      <c r="K87" s="73">
        <v>234000</v>
      </c>
      <c r="L87" s="73"/>
      <c r="M87" s="73"/>
    </row>
    <row r="88" spans="1:13" ht="12.75">
      <c r="A88" s="147">
        <v>21</v>
      </c>
      <c r="B88" s="111">
        <v>852</v>
      </c>
      <c r="C88" s="111">
        <v>85201</v>
      </c>
      <c r="D88" s="108" t="s">
        <v>182</v>
      </c>
      <c r="E88" s="108" t="s">
        <v>185</v>
      </c>
      <c r="F88" s="111">
        <v>2009</v>
      </c>
      <c r="G88" s="100">
        <v>948063</v>
      </c>
      <c r="H88" s="100">
        <f>SUM(J88,J92,J96)</f>
        <v>948063</v>
      </c>
      <c r="I88" s="16" t="s">
        <v>17</v>
      </c>
      <c r="J88" s="95">
        <v>2471</v>
      </c>
      <c r="K88" s="96"/>
      <c r="L88" s="96"/>
      <c r="M88" s="96"/>
    </row>
    <row r="89" spans="1:13" ht="12.75">
      <c r="A89" s="148"/>
      <c r="B89" s="106"/>
      <c r="C89" s="106"/>
      <c r="D89" s="145"/>
      <c r="E89" s="145"/>
      <c r="F89" s="116"/>
      <c r="G89" s="143"/>
      <c r="H89" s="143"/>
      <c r="I89" s="13" t="s">
        <v>169</v>
      </c>
      <c r="J89" s="96"/>
      <c r="K89" s="96"/>
      <c r="L89" s="96"/>
      <c r="M89" s="96"/>
    </row>
    <row r="90" spans="1:13" ht="12.75">
      <c r="A90" s="148"/>
      <c r="B90" s="106"/>
      <c r="C90" s="106"/>
      <c r="D90" s="145"/>
      <c r="E90" s="145"/>
      <c r="F90" s="116"/>
      <c r="G90" s="143"/>
      <c r="H90" s="143"/>
      <c r="I90" s="13" t="s">
        <v>19</v>
      </c>
      <c r="J90" s="96">
        <v>2471</v>
      </c>
      <c r="K90" s="96"/>
      <c r="L90" s="96"/>
      <c r="M90" s="96"/>
    </row>
    <row r="91" spans="1:13" ht="12.75">
      <c r="A91" s="148"/>
      <c r="B91" s="107"/>
      <c r="C91" s="107"/>
      <c r="D91" s="145"/>
      <c r="E91" s="145"/>
      <c r="F91" s="116"/>
      <c r="G91" s="143"/>
      <c r="H91" s="143"/>
      <c r="I91" s="21" t="s">
        <v>23</v>
      </c>
      <c r="J91" s="96"/>
      <c r="K91" s="96"/>
      <c r="L91" s="96"/>
      <c r="M91" s="96"/>
    </row>
    <row r="92" spans="1:13" ht="12.75">
      <c r="A92" s="148"/>
      <c r="B92" s="111">
        <v>852</v>
      </c>
      <c r="C92" s="111">
        <v>85204</v>
      </c>
      <c r="D92" s="145"/>
      <c r="E92" s="145"/>
      <c r="F92" s="116"/>
      <c r="G92" s="143"/>
      <c r="H92" s="143"/>
      <c r="I92" s="16" t="s">
        <v>17</v>
      </c>
      <c r="J92" s="68">
        <f>SUM(J93:J95)</f>
        <v>39528</v>
      </c>
      <c r="K92" s="68">
        <f>SUM(K93:K95)</f>
        <v>0</v>
      </c>
      <c r="L92" s="68">
        <f>SUM(L93:L95)</f>
        <v>0</v>
      </c>
      <c r="M92" s="68">
        <f>SUM(M93:M95)</f>
        <v>0</v>
      </c>
    </row>
    <row r="93" spans="1:13" ht="12.75">
      <c r="A93" s="148"/>
      <c r="B93" s="116"/>
      <c r="C93" s="116"/>
      <c r="D93" s="145"/>
      <c r="E93" s="145"/>
      <c r="F93" s="116"/>
      <c r="G93" s="143"/>
      <c r="H93" s="143"/>
      <c r="I93" s="13" t="s">
        <v>169</v>
      </c>
      <c r="J93" s="69"/>
      <c r="K93" s="85"/>
      <c r="L93" s="70"/>
      <c r="M93" s="70"/>
    </row>
    <row r="94" spans="1:13" ht="12.75">
      <c r="A94" s="148"/>
      <c r="B94" s="116"/>
      <c r="C94" s="116"/>
      <c r="D94" s="145"/>
      <c r="E94" s="145"/>
      <c r="F94" s="116"/>
      <c r="G94" s="143"/>
      <c r="H94" s="143"/>
      <c r="I94" s="13" t="s">
        <v>19</v>
      </c>
      <c r="J94" s="70">
        <v>39528</v>
      </c>
      <c r="K94" s="70"/>
      <c r="L94" s="70"/>
      <c r="M94" s="70"/>
    </row>
    <row r="95" spans="1:13" ht="12.75">
      <c r="A95" s="148"/>
      <c r="B95" s="116"/>
      <c r="C95" s="117"/>
      <c r="D95" s="145"/>
      <c r="E95" s="145"/>
      <c r="F95" s="116"/>
      <c r="G95" s="143"/>
      <c r="H95" s="143"/>
      <c r="I95" s="21" t="s">
        <v>23</v>
      </c>
      <c r="J95" s="73"/>
      <c r="K95" s="73"/>
      <c r="L95" s="73"/>
      <c r="M95" s="73"/>
    </row>
    <row r="96" spans="1:13" ht="12.75" customHeight="1">
      <c r="A96" s="148"/>
      <c r="B96" s="111">
        <v>853</v>
      </c>
      <c r="C96" s="111">
        <v>85395</v>
      </c>
      <c r="D96" s="145"/>
      <c r="E96" s="145"/>
      <c r="F96" s="116"/>
      <c r="G96" s="143"/>
      <c r="H96" s="143"/>
      <c r="I96" s="16" t="s">
        <v>17</v>
      </c>
      <c r="J96" s="68">
        <f>SUM(J97:J99)</f>
        <v>906064</v>
      </c>
      <c r="K96" s="68">
        <f>SUM(K97:K99)</f>
        <v>0</v>
      </c>
      <c r="L96" s="68">
        <f>SUM(L97:L99)</f>
        <v>0</v>
      </c>
      <c r="M96" s="68">
        <f>SUM(M97:M99)</f>
        <v>0</v>
      </c>
    </row>
    <row r="97" spans="1:13" ht="12.75" customHeight="1">
      <c r="A97" s="148"/>
      <c r="B97" s="116"/>
      <c r="C97" s="116"/>
      <c r="D97" s="145"/>
      <c r="E97" s="145"/>
      <c r="F97" s="116"/>
      <c r="G97" s="143"/>
      <c r="H97" s="143"/>
      <c r="I97" s="13" t="s">
        <v>169</v>
      </c>
      <c r="J97" s="69">
        <v>855728</v>
      </c>
      <c r="K97" s="85"/>
      <c r="L97" s="70"/>
      <c r="M97" s="70"/>
    </row>
    <row r="98" spans="1:13" ht="12.75" customHeight="1">
      <c r="A98" s="148"/>
      <c r="B98" s="116"/>
      <c r="C98" s="116"/>
      <c r="D98" s="145"/>
      <c r="E98" s="145"/>
      <c r="F98" s="116"/>
      <c r="G98" s="143"/>
      <c r="H98" s="143"/>
      <c r="I98" s="13" t="s">
        <v>19</v>
      </c>
      <c r="J98" s="70"/>
      <c r="K98" s="70"/>
      <c r="L98" s="70"/>
      <c r="M98" s="70"/>
    </row>
    <row r="99" spans="1:13" ht="12.75" customHeight="1">
      <c r="A99" s="149"/>
      <c r="B99" s="116"/>
      <c r="C99" s="117"/>
      <c r="D99" s="146"/>
      <c r="E99" s="146"/>
      <c r="F99" s="117"/>
      <c r="G99" s="144"/>
      <c r="H99" s="144"/>
      <c r="I99" s="21" t="s">
        <v>23</v>
      </c>
      <c r="J99" s="73">
        <v>50336</v>
      </c>
      <c r="K99" s="73"/>
      <c r="L99" s="73"/>
      <c r="M99" s="73"/>
    </row>
    <row r="100" spans="1:13" ht="12.75" customHeight="1">
      <c r="A100" s="104">
        <v>22</v>
      </c>
      <c r="B100" s="105">
        <v>150</v>
      </c>
      <c r="C100" s="105">
        <v>15013</v>
      </c>
      <c r="D100" s="108" t="s">
        <v>182</v>
      </c>
      <c r="E100" s="108" t="s">
        <v>184</v>
      </c>
      <c r="F100" s="111" t="s">
        <v>45</v>
      </c>
      <c r="G100" s="100">
        <v>565996</v>
      </c>
      <c r="H100" s="100">
        <f>SUM(J100:L100)</f>
        <v>565996</v>
      </c>
      <c r="I100" s="16" t="s">
        <v>17</v>
      </c>
      <c r="J100" s="68">
        <f>SUM(J101:J103)</f>
        <v>476488</v>
      </c>
      <c r="K100" s="68">
        <f>SUM(K101:K103)</f>
        <v>89508</v>
      </c>
      <c r="L100" s="68">
        <f>SUM(L101:L103)</f>
        <v>0</v>
      </c>
      <c r="M100" s="68">
        <f>SUM(M101:M103)</f>
        <v>0</v>
      </c>
    </row>
    <row r="101" spans="1:13" ht="12.75">
      <c r="A101" s="104" t="s">
        <v>150</v>
      </c>
      <c r="B101" s="106"/>
      <c r="C101" s="106"/>
      <c r="D101" s="109"/>
      <c r="E101" s="109"/>
      <c r="F101" s="106"/>
      <c r="G101" s="101"/>
      <c r="H101" s="101"/>
      <c r="I101" s="13" t="s">
        <v>169</v>
      </c>
      <c r="J101" s="69">
        <v>405015</v>
      </c>
      <c r="K101" s="85">
        <v>76082</v>
      </c>
      <c r="L101" s="70"/>
      <c r="M101" s="70"/>
    </row>
    <row r="102" spans="1:13" ht="12.75">
      <c r="A102" s="104" t="s">
        <v>151</v>
      </c>
      <c r="B102" s="106"/>
      <c r="C102" s="106"/>
      <c r="D102" s="109"/>
      <c r="E102" s="109"/>
      <c r="F102" s="106"/>
      <c r="G102" s="101"/>
      <c r="H102" s="101"/>
      <c r="I102" s="13" t="s">
        <v>19</v>
      </c>
      <c r="J102" s="70"/>
      <c r="K102" s="70"/>
      <c r="L102" s="70"/>
      <c r="M102" s="70"/>
    </row>
    <row r="103" spans="1:13" ht="12.75">
      <c r="A103" s="104" t="s">
        <v>152</v>
      </c>
      <c r="B103" s="107"/>
      <c r="C103" s="107"/>
      <c r="D103" s="110"/>
      <c r="E103" s="110"/>
      <c r="F103" s="107"/>
      <c r="G103" s="102"/>
      <c r="H103" s="102"/>
      <c r="I103" s="21" t="s">
        <v>23</v>
      </c>
      <c r="J103" s="73">
        <v>71473</v>
      </c>
      <c r="K103" s="73">
        <v>13426</v>
      </c>
      <c r="L103" s="73"/>
      <c r="M103" s="73"/>
    </row>
    <row r="104" spans="1:13" ht="12.75">
      <c r="A104" s="104">
        <v>23</v>
      </c>
      <c r="B104" s="105">
        <v>853</v>
      </c>
      <c r="C104" s="105">
        <v>85395</v>
      </c>
      <c r="D104" s="108" t="s">
        <v>182</v>
      </c>
      <c r="E104" s="108" t="s">
        <v>183</v>
      </c>
      <c r="F104" s="111" t="s">
        <v>119</v>
      </c>
      <c r="G104" s="100">
        <f>SUM(I104:K104)</f>
        <v>198880</v>
      </c>
      <c r="H104" s="100">
        <f>SUM(J104:L104)</f>
        <v>198880</v>
      </c>
      <c r="I104" s="16" t="s">
        <v>17</v>
      </c>
      <c r="J104" s="68">
        <f>SUM(J105:J107)</f>
        <v>104765</v>
      </c>
      <c r="K104" s="68">
        <f>SUM(K105:K107)</f>
        <v>94115</v>
      </c>
      <c r="L104" s="68">
        <f>SUM(L105:L107)</f>
        <v>0</v>
      </c>
      <c r="M104" s="68">
        <f>SUM(M105:M107)</f>
        <v>0</v>
      </c>
    </row>
    <row r="105" spans="1:13" ht="12.75">
      <c r="A105" s="104" t="s">
        <v>150</v>
      </c>
      <c r="B105" s="106"/>
      <c r="C105" s="106"/>
      <c r="D105" s="109"/>
      <c r="E105" s="109"/>
      <c r="F105" s="106"/>
      <c r="G105" s="101"/>
      <c r="H105" s="101"/>
      <c r="I105" s="13" t="s">
        <v>169</v>
      </c>
      <c r="J105" s="69">
        <v>97437</v>
      </c>
      <c r="K105" s="85">
        <v>86787</v>
      </c>
      <c r="L105" s="70"/>
      <c r="M105" s="70"/>
    </row>
    <row r="106" spans="1:13" ht="12.75">
      <c r="A106" s="104" t="s">
        <v>151</v>
      </c>
      <c r="B106" s="106"/>
      <c r="C106" s="106"/>
      <c r="D106" s="109"/>
      <c r="E106" s="109"/>
      <c r="F106" s="106"/>
      <c r="G106" s="101"/>
      <c r="H106" s="101"/>
      <c r="I106" s="13" t="s">
        <v>19</v>
      </c>
      <c r="J106" s="70"/>
      <c r="K106" s="70"/>
      <c r="L106" s="70"/>
      <c r="M106" s="70"/>
    </row>
    <row r="107" spans="1:13" ht="12.75">
      <c r="A107" s="104" t="s">
        <v>152</v>
      </c>
      <c r="B107" s="107"/>
      <c r="C107" s="107"/>
      <c r="D107" s="110"/>
      <c r="E107" s="110"/>
      <c r="F107" s="107"/>
      <c r="G107" s="102"/>
      <c r="H107" s="102"/>
      <c r="I107" s="21" t="s">
        <v>23</v>
      </c>
      <c r="J107" s="73">
        <v>7328</v>
      </c>
      <c r="K107" s="73">
        <v>7328</v>
      </c>
      <c r="L107" s="73"/>
      <c r="M107" s="73"/>
    </row>
    <row r="108" spans="1:13" ht="12.75">
      <c r="A108" s="103" t="s">
        <v>157</v>
      </c>
      <c r="B108" s="103"/>
      <c r="C108" s="103"/>
      <c r="D108" s="103"/>
      <c r="E108" s="103"/>
      <c r="F108" s="103"/>
      <c r="G108" s="57">
        <f>SUM(G6:G29,G31:G58,G60:G107)</f>
        <v>32142033</v>
      </c>
      <c r="H108" s="57">
        <f>SUM(H6:H29,H31:H58,H60:H107)</f>
        <v>32865079</v>
      </c>
      <c r="I108" s="58" t="s">
        <v>17</v>
      </c>
      <c r="J108" s="59">
        <f>SUM(J22,J31,J39,J43,J55,J104,J100,J96,J92,J88)</f>
        <v>1658484</v>
      </c>
      <c r="K108" s="59">
        <f>SUM(,K6,K10,,K14,K18,K22,K26,K35,K39,K43,K47,K64,K76,K80,,K31,K60,K68,K100,K104,K84,K51,)</f>
        <v>6262956</v>
      </c>
      <c r="L108" s="59">
        <f>SUM(L6,L10,L14,L18,L22,L26,L35,L39,L43,L47,L64,L76,L80,L72,L68,L60,)</f>
        <v>10298211</v>
      </c>
      <c r="M108" s="59">
        <f>SUM(,M6,M10,M14,M18,M22,M26,M35,M39,M43,M47,M64,M76,M80,,M104,M60,M72,M68,)</f>
        <v>12775834</v>
      </c>
    </row>
    <row r="109" spans="1:13" ht="12.75">
      <c r="A109" s="38"/>
      <c r="B109" s="38"/>
      <c r="C109" s="38"/>
      <c r="D109" s="34"/>
      <c r="E109" s="32"/>
      <c r="F109" s="32"/>
      <c r="G109" s="1"/>
      <c r="H109" s="32"/>
      <c r="I109" s="13" t="s">
        <v>169</v>
      </c>
      <c r="J109" s="60">
        <f>SUM(,J7,J11,J15,J19,J23,J27,J36,J40,J44,J48,J65,J77,J81,J105,J56,J32,J101,J97,)</f>
        <v>1358180</v>
      </c>
      <c r="K109" s="60">
        <f>SUM(,K7,K11,K15,K19,K23,K27,K32,K36,K40,K44,K48,K65,K77,K81,,K105,K101,K69,K61,K52,K85)</f>
        <v>4233202</v>
      </c>
      <c r="L109" s="60">
        <f>SUM(,L7,L11,L15,L19,L23,L27,L36,L40,L44,L48,L65,L77,L81,L73,L69,L61,)</f>
        <v>5542940</v>
      </c>
      <c r="M109" s="60">
        <f>SUM(M7,M11,M15,M19,M23,M27,M36,M40,M44,M48,M61,M65,M77,M81,M105,M73,M69,)</f>
        <v>7268334</v>
      </c>
    </row>
    <row r="110" spans="1:13" ht="12.75">
      <c r="A110" s="38"/>
      <c r="B110" s="38"/>
      <c r="C110" s="38"/>
      <c r="D110" s="34"/>
      <c r="E110" s="32"/>
      <c r="F110" s="32"/>
      <c r="G110" s="1"/>
      <c r="H110" s="1"/>
      <c r="I110" s="13" t="s">
        <v>19</v>
      </c>
      <c r="J110" s="60">
        <f>SUM(,J8,J12,J16,J20,J24,J28,J37,J41,J45,J49,J66,J78,J82,,J57,J33,J90,J94)</f>
        <v>171167</v>
      </c>
      <c r="K110" s="60">
        <f>SUM(,K8,K12,K16,K20,K24,K28,K37,K41,K45,K49,K66,K78,K82,K70,K62,K53,K33,)</f>
        <v>1137500</v>
      </c>
      <c r="L110" s="60">
        <f>SUM(,L8,L12,L16,L20,L24,L28,L37,L41,L45,L49,L66,L78,L82,L74,L70,L62,)</f>
        <v>3910438</v>
      </c>
      <c r="M110" s="60">
        <f>SUM(M8,M12,,M16,M20,M24,M28,M37,M41,M45,M49,M66,M78,M82,,M62,M74,M70,)</f>
        <v>5018750</v>
      </c>
    </row>
    <row r="111" spans="1:13" ht="12.75">
      <c r="A111" s="38"/>
      <c r="B111" s="38"/>
      <c r="C111" s="38"/>
      <c r="D111" s="34"/>
      <c r="E111" s="32"/>
      <c r="F111" s="1"/>
      <c r="G111" s="1"/>
      <c r="H111" s="1"/>
      <c r="I111" s="15" t="s">
        <v>23</v>
      </c>
      <c r="J111" s="64">
        <f>SUM(,J9,J13,J17,J21,J25,J29,J34,J38,J42,J46,J50,J67,J79,J83,,J107,J103,J99)</f>
        <v>129137</v>
      </c>
      <c r="K111" s="64">
        <f>SUM(,K9,K13,,K17,K21,K25,K29,K34,K38,K42,K46,K50,K54,K67,K79,K83,K87,K103,K107,K63,)</f>
        <v>892254</v>
      </c>
      <c r="L111" s="64">
        <f>SUM(,L9,L13,L17,L21,L25,L29,L38,L42,L46,L50,L67,L79,L83,L75,L71,L63,)</f>
        <v>844833</v>
      </c>
      <c r="M111" s="64">
        <f>SUM(M9,M13,M17,M21,M25,M29,M38,M42,M46,M50,M67,M79,M83,,M107,M63,M75,M71,)</f>
        <v>488750</v>
      </c>
    </row>
    <row r="112" ht="12.75">
      <c r="G112" s="47"/>
    </row>
    <row r="113" ht="12.75">
      <c r="G113" s="47"/>
    </row>
    <row r="114" spans="7:10" ht="12.75">
      <c r="G114" s="47"/>
      <c r="J114" s="47"/>
    </row>
    <row r="115" spans="7:13" ht="12.75">
      <c r="G115" s="47"/>
      <c r="I115" s="47"/>
      <c r="J115" s="47"/>
      <c r="K115" s="47"/>
      <c r="L115" s="47"/>
      <c r="M115" s="47"/>
    </row>
    <row r="116" ht="12.75">
      <c r="G116" s="47"/>
    </row>
    <row r="131" spans="11:14" ht="12.75">
      <c r="K131" s="47"/>
      <c r="L131" s="47"/>
      <c r="M131" s="47"/>
      <c r="N131" s="47"/>
    </row>
    <row r="132" spans="10:13" ht="12.75">
      <c r="J132" s="47"/>
      <c r="K132" s="47"/>
      <c r="L132" s="47"/>
      <c r="M132" s="47"/>
    </row>
  </sheetData>
  <sheetProtection/>
  <mergeCells count="201">
    <mergeCell ref="A88:A99"/>
    <mergeCell ref="B88:B91"/>
    <mergeCell ref="B96:B99"/>
    <mergeCell ref="B92:B95"/>
    <mergeCell ref="C92:C95"/>
    <mergeCell ref="D88:D99"/>
    <mergeCell ref="E88:E99"/>
    <mergeCell ref="A84:A87"/>
    <mergeCell ref="B84:B87"/>
    <mergeCell ref="C84:C87"/>
    <mergeCell ref="D84:D87"/>
    <mergeCell ref="G84:G87"/>
    <mergeCell ref="F88:F99"/>
    <mergeCell ref="G88:G99"/>
    <mergeCell ref="H84:H87"/>
    <mergeCell ref="F84:F87"/>
    <mergeCell ref="H88:H99"/>
    <mergeCell ref="A1:L1"/>
    <mergeCell ref="A2:H2"/>
    <mergeCell ref="A3:A4"/>
    <mergeCell ref="B3:B4"/>
    <mergeCell ref="C3:C4"/>
    <mergeCell ref="D3:D4"/>
    <mergeCell ref="G6:G9"/>
    <mergeCell ref="H6:H9"/>
    <mergeCell ref="E6:E9"/>
    <mergeCell ref="F6:F9"/>
    <mergeCell ref="I3:I4"/>
    <mergeCell ref="J3:M3"/>
    <mergeCell ref="E3:E4"/>
    <mergeCell ref="F3:F4"/>
    <mergeCell ref="G3:G4"/>
    <mergeCell ref="H3:H4"/>
    <mergeCell ref="C10:C13"/>
    <mergeCell ref="D10:D13"/>
    <mergeCell ref="E14:E17"/>
    <mergeCell ref="F14:F17"/>
    <mergeCell ref="C14:C17"/>
    <mergeCell ref="D14:D17"/>
    <mergeCell ref="A6:A9"/>
    <mergeCell ref="B6:B9"/>
    <mergeCell ref="C6:C9"/>
    <mergeCell ref="D6:D9"/>
    <mergeCell ref="A10:A13"/>
    <mergeCell ref="B10:B13"/>
    <mergeCell ref="A14:A17"/>
    <mergeCell ref="B14:B17"/>
    <mergeCell ref="E18:E21"/>
    <mergeCell ref="F18:F21"/>
    <mergeCell ref="G10:G13"/>
    <mergeCell ref="H10:H13"/>
    <mergeCell ref="E10:E13"/>
    <mergeCell ref="F10:F13"/>
    <mergeCell ref="G14:G17"/>
    <mergeCell ref="H14:H17"/>
    <mergeCell ref="A18:A21"/>
    <mergeCell ref="B18:B21"/>
    <mergeCell ref="C18:C21"/>
    <mergeCell ref="D18:D21"/>
    <mergeCell ref="G18:G21"/>
    <mergeCell ref="H18:H21"/>
    <mergeCell ref="A22:A25"/>
    <mergeCell ref="B22:B25"/>
    <mergeCell ref="C22:C25"/>
    <mergeCell ref="D22:D25"/>
    <mergeCell ref="E22:E25"/>
    <mergeCell ref="F22:F25"/>
    <mergeCell ref="G22:G25"/>
    <mergeCell ref="H22:H25"/>
    <mergeCell ref="A26:A29"/>
    <mergeCell ref="B26:B29"/>
    <mergeCell ref="C26:C29"/>
    <mergeCell ref="D26:D29"/>
    <mergeCell ref="A31:A34"/>
    <mergeCell ref="B31:B34"/>
    <mergeCell ref="C31:C34"/>
    <mergeCell ref="D31:D34"/>
    <mergeCell ref="E35:E38"/>
    <mergeCell ref="F35:F38"/>
    <mergeCell ref="G26:G29"/>
    <mergeCell ref="H26:H29"/>
    <mergeCell ref="E31:E34"/>
    <mergeCell ref="F31:F34"/>
    <mergeCell ref="G31:G34"/>
    <mergeCell ref="H31:H34"/>
    <mergeCell ref="E26:E29"/>
    <mergeCell ref="F26:F29"/>
    <mergeCell ref="A35:A38"/>
    <mergeCell ref="B35:B38"/>
    <mergeCell ref="C35:C38"/>
    <mergeCell ref="D35:D38"/>
    <mergeCell ref="G35:G38"/>
    <mergeCell ref="H35:H38"/>
    <mergeCell ref="A39:A42"/>
    <mergeCell ref="B39:B42"/>
    <mergeCell ref="C39:C42"/>
    <mergeCell ref="D39:D42"/>
    <mergeCell ref="E39:E42"/>
    <mergeCell ref="F39:F42"/>
    <mergeCell ref="G39:G42"/>
    <mergeCell ref="H39:H42"/>
    <mergeCell ref="A43:A46"/>
    <mergeCell ref="B43:B46"/>
    <mergeCell ref="C43:C46"/>
    <mergeCell ref="D43:D46"/>
    <mergeCell ref="A47:A50"/>
    <mergeCell ref="B47:B50"/>
    <mergeCell ref="C47:C50"/>
    <mergeCell ref="D47:D50"/>
    <mergeCell ref="E51:E54"/>
    <mergeCell ref="F51:F54"/>
    <mergeCell ref="G43:G46"/>
    <mergeCell ref="H43:H46"/>
    <mergeCell ref="E47:E50"/>
    <mergeCell ref="F47:F50"/>
    <mergeCell ref="G47:G50"/>
    <mergeCell ref="H47:H50"/>
    <mergeCell ref="E43:E46"/>
    <mergeCell ref="F43:F46"/>
    <mergeCell ref="A51:A54"/>
    <mergeCell ref="B51:B54"/>
    <mergeCell ref="C51:C54"/>
    <mergeCell ref="D51:D54"/>
    <mergeCell ref="G51:G54"/>
    <mergeCell ref="H51:H54"/>
    <mergeCell ref="A55:A58"/>
    <mergeCell ref="B55:B58"/>
    <mergeCell ref="C55:C58"/>
    <mergeCell ref="D55:D58"/>
    <mergeCell ref="E55:E58"/>
    <mergeCell ref="F55:F58"/>
    <mergeCell ref="G55:G58"/>
    <mergeCell ref="H55:H58"/>
    <mergeCell ref="G60:G63"/>
    <mergeCell ref="H60:H63"/>
    <mergeCell ref="A60:A63"/>
    <mergeCell ref="B60:B63"/>
    <mergeCell ref="C60:C63"/>
    <mergeCell ref="D60:D63"/>
    <mergeCell ref="E64:E67"/>
    <mergeCell ref="F64:F67"/>
    <mergeCell ref="E60:E63"/>
    <mergeCell ref="F60:F63"/>
    <mergeCell ref="A64:A67"/>
    <mergeCell ref="B64:B67"/>
    <mergeCell ref="C64:C67"/>
    <mergeCell ref="D64:D67"/>
    <mergeCell ref="G64:G67"/>
    <mergeCell ref="H64:H67"/>
    <mergeCell ref="A68:A71"/>
    <mergeCell ref="B68:B71"/>
    <mergeCell ref="C68:C71"/>
    <mergeCell ref="D68:D71"/>
    <mergeCell ref="E68:E71"/>
    <mergeCell ref="F68:F71"/>
    <mergeCell ref="G68:G71"/>
    <mergeCell ref="H68:H71"/>
    <mergeCell ref="A72:A75"/>
    <mergeCell ref="B72:B75"/>
    <mergeCell ref="C72:C75"/>
    <mergeCell ref="D72:D75"/>
    <mergeCell ref="A76:A79"/>
    <mergeCell ref="B76:B79"/>
    <mergeCell ref="C76:C79"/>
    <mergeCell ref="D76:D79"/>
    <mergeCell ref="G72:G75"/>
    <mergeCell ref="H72:H75"/>
    <mergeCell ref="E76:E79"/>
    <mergeCell ref="F76:F79"/>
    <mergeCell ref="G76:G79"/>
    <mergeCell ref="H76:H79"/>
    <mergeCell ref="E72:E75"/>
    <mergeCell ref="F72:F75"/>
    <mergeCell ref="E80:E83"/>
    <mergeCell ref="F80:F83"/>
    <mergeCell ref="C96:C99"/>
    <mergeCell ref="C88:C91"/>
    <mergeCell ref="E84:E87"/>
    <mergeCell ref="A80:A83"/>
    <mergeCell ref="B80:B83"/>
    <mergeCell ref="C80:C83"/>
    <mergeCell ref="D80:D83"/>
    <mergeCell ref="G80:G83"/>
    <mergeCell ref="H80:H83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G104:G107"/>
    <mergeCell ref="H104:H107"/>
    <mergeCell ref="A108:F108"/>
    <mergeCell ref="A104:A107"/>
    <mergeCell ref="B104:B107"/>
    <mergeCell ref="C104:C107"/>
    <mergeCell ref="D104:D107"/>
    <mergeCell ref="E104:E107"/>
    <mergeCell ref="F104:F107"/>
  </mergeCells>
  <printOptions horizontalCentered="1"/>
  <pageMargins left="0.4724409448818898" right="0.5118110236220472" top="1.1" bottom="0.7086614173228347" header="0.5118110236220472" footer="0.5118110236220472"/>
  <pageSetup horizontalDpi="600" verticalDpi="600" orientation="landscape" paperSize="9" scale="85" r:id="rId1"/>
  <headerFooter alignWithMargins="0">
    <oddHeader xml:space="preserve">&amp;RZałącznik nr 13
do uchwały NrVI/163/2008 
Rady Powiatu w Choszcznie 
z dnia 30 grudnia 2008 </oddHeader>
    <oddFooter>&amp;CStrona&amp;P</oddFooter>
  </headerFooter>
  <rowBreaks count="3" manualBreakCount="3">
    <brk id="29" max="255" man="1"/>
    <brk id="58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tabSelected="1" view="pageBreakPreview" zoomScale="75" zoomScaleNormal="75" zoomScaleSheetLayoutView="75" zoomScalePageLayoutView="0" workbookViewId="0" topLeftCell="A121">
      <selection activeCell="I146" sqref="I146"/>
    </sheetView>
  </sheetViews>
  <sheetFormatPr defaultColWidth="8.796875" defaultRowHeight="14.25"/>
  <cols>
    <col min="1" max="1" width="3.3984375" style="2" customWidth="1"/>
    <col min="2" max="2" width="4.8984375" style="2" customWidth="1"/>
    <col min="3" max="3" width="6.8984375" style="2" customWidth="1"/>
    <col min="4" max="4" width="22" style="2" customWidth="1"/>
    <col min="5" max="5" width="14.09765625" style="2" customWidth="1"/>
    <col min="6" max="6" width="10.09765625" style="2" customWidth="1"/>
    <col min="7" max="7" width="9.8984375" style="2" customWidth="1"/>
    <col min="8" max="8" width="9" style="2" customWidth="1"/>
    <col min="9" max="9" width="11.8984375" style="2" customWidth="1"/>
    <col min="10" max="10" width="13.09765625" style="2" customWidth="1"/>
    <col min="11" max="11" width="14.3984375" style="2" customWidth="1"/>
    <col min="12" max="12" width="11.69921875" style="2" customWidth="1"/>
    <col min="13" max="13" width="10.09765625" style="2" bestFit="1" customWidth="1"/>
    <col min="14" max="16384" width="9" style="2" customWidth="1"/>
  </cols>
  <sheetData>
    <row r="1" spans="1:11" ht="29.2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"/>
      <c r="J1" s="1"/>
      <c r="K1" s="1"/>
    </row>
    <row r="2" spans="1:12" ht="15" customHeight="1">
      <c r="A2" s="3"/>
      <c r="B2" s="3"/>
      <c r="C2" s="3"/>
      <c r="D2" s="3"/>
      <c r="E2" s="3"/>
      <c r="F2" s="3"/>
      <c r="G2" s="4"/>
      <c r="H2" s="3"/>
      <c r="I2" s="5"/>
      <c r="J2" s="5"/>
      <c r="K2" s="6" t="s">
        <v>1</v>
      </c>
      <c r="L2" s="1"/>
    </row>
    <row r="3" spans="1:12" ht="33" customHeight="1">
      <c r="A3" s="142" t="s">
        <v>2</v>
      </c>
      <c r="B3" s="142" t="s">
        <v>3</v>
      </c>
      <c r="C3" s="142" t="s">
        <v>4</v>
      </c>
      <c r="D3" s="137" t="s">
        <v>5</v>
      </c>
      <c r="E3" s="137" t="s">
        <v>6</v>
      </c>
      <c r="F3" s="137" t="s">
        <v>7</v>
      </c>
      <c r="G3" s="139" t="s">
        <v>8</v>
      </c>
      <c r="H3" s="137" t="s">
        <v>9</v>
      </c>
      <c r="I3" s="139" t="s">
        <v>10</v>
      </c>
      <c r="J3" s="139"/>
      <c r="K3" s="139"/>
      <c r="L3" s="139"/>
    </row>
    <row r="4" spans="1:12" ht="29.25" customHeight="1">
      <c r="A4" s="142"/>
      <c r="B4" s="142"/>
      <c r="C4" s="142"/>
      <c r="D4" s="137"/>
      <c r="E4" s="137"/>
      <c r="F4" s="137"/>
      <c r="G4" s="139"/>
      <c r="H4" s="137"/>
      <c r="I4" s="8" t="s">
        <v>11</v>
      </c>
      <c r="J4" s="8" t="s">
        <v>12</v>
      </c>
      <c r="K4" s="8" t="s">
        <v>13</v>
      </c>
      <c r="L4" s="8" t="s">
        <v>14</v>
      </c>
    </row>
    <row r="5" spans="1:12" ht="11.25" customHeight="1">
      <c r="A5" s="9">
        <v>1</v>
      </c>
      <c r="B5" s="9">
        <v>2</v>
      </c>
      <c r="C5" s="9">
        <v>3</v>
      </c>
      <c r="D5" s="10">
        <v>5</v>
      </c>
      <c r="E5" s="10">
        <v>6</v>
      </c>
      <c r="F5" s="9">
        <v>7</v>
      </c>
      <c r="G5" s="11">
        <v>8</v>
      </c>
      <c r="H5" s="9">
        <v>9</v>
      </c>
      <c r="I5" s="11">
        <v>10</v>
      </c>
      <c r="J5" s="11">
        <v>11</v>
      </c>
      <c r="K5" s="11">
        <v>12</v>
      </c>
      <c r="L5" s="11">
        <v>13</v>
      </c>
    </row>
    <row r="6" spans="1:12" ht="19.5" customHeight="1">
      <c r="A6" s="119">
        <v>1</v>
      </c>
      <c r="B6" s="115">
        <v>600</v>
      </c>
      <c r="C6" s="115">
        <v>60014</v>
      </c>
      <c r="D6" s="121" t="s">
        <v>15</v>
      </c>
      <c r="E6" s="121" t="s">
        <v>16</v>
      </c>
      <c r="F6" s="111">
        <v>2009</v>
      </c>
      <c r="G6" s="100">
        <f>SUM(I6:L6)</f>
        <v>2980796</v>
      </c>
      <c r="H6" s="12" t="s">
        <v>17</v>
      </c>
      <c r="I6" s="68">
        <f>SUM(I7:I9)</f>
        <v>2980796</v>
      </c>
      <c r="J6" s="68">
        <f>SUM(J8:J9)</f>
        <v>0</v>
      </c>
      <c r="K6" s="68">
        <f>SUM(K7:K9)</f>
        <v>0</v>
      </c>
      <c r="L6" s="68">
        <f>SUM(L7:L9)</f>
        <v>0</v>
      </c>
    </row>
    <row r="7" spans="1:12" ht="15" customHeight="1">
      <c r="A7" s="119" t="s">
        <v>18</v>
      </c>
      <c r="B7" s="115"/>
      <c r="C7" s="115"/>
      <c r="D7" s="122"/>
      <c r="E7" s="122"/>
      <c r="F7" s="116"/>
      <c r="G7" s="101"/>
      <c r="H7" s="13" t="s">
        <v>19</v>
      </c>
      <c r="I7" s="69">
        <v>800000</v>
      </c>
      <c r="J7" s="46"/>
      <c r="K7" s="70"/>
      <c r="L7" s="71"/>
    </row>
    <row r="8" spans="1:12" ht="33" customHeight="1">
      <c r="A8" s="119" t="s">
        <v>20</v>
      </c>
      <c r="B8" s="115"/>
      <c r="C8" s="115"/>
      <c r="D8" s="122"/>
      <c r="E8" s="122"/>
      <c r="F8" s="116"/>
      <c r="G8" s="101"/>
      <c r="H8" s="14" t="s">
        <v>21</v>
      </c>
      <c r="I8" s="70">
        <v>690398</v>
      </c>
      <c r="J8" s="70"/>
      <c r="K8" s="70"/>
      <c r="L8" s="72"/>
    </row>
    <row r="9" spans="1:12" ht="12.75" customHeight="1">
      <c r="A9" s="119" t="s">
        <v>22</v>
      </c>
      <c r="B9" s="115"/>
      <c r="C9" s="115"/>
      <c r="D9" s="123"/>
      <c r="E9" s="123"/>
      <c r="F9" s="117"/>
      <c r="G9" s="102"/>
      <c r="H9" s="15" t="s">
        <v>23</v>
      </c>
      <c r="I9" s="73">
        <v>1490398</v>
      </c>
      <c r="J9" s="73"/>
      <c r="K9" s="70"/>
      <c r="L9" s="74"/>
    </row>
    <row r="10" spans="1:12" ht="15.75" customHeight="1">
      <c r="A10" s="147">
        <v>2</v>
      </c>
      <c r="B10" s="111">
        <v>600</v>
      </c>
      <c r="C10" s="111">
        <v>60014</v>
      </c>
      <c r="D10" s="121" t="s">
        <v>187</v>
      </c>
      <c r="E10" s="121" t="s">
        <v>16</v>
      </c>
      <c r="F10" s="111">
        <v>2010</v>
      </c>
      <c r="G10" s="100">
        <f>SUM(I10:K10)</f>
        <v>7000000</v>
      </c>
      <c r="H10" s="16" t="s">
        <v>17</v>
      </c>
      <c r="I10" s="68">
        <f>SUM(I11:I13)</f>
        <v>0</v>
      </c>
      <c r="J10" s="68">
        <f>SUM(J11:J13)</f>
        <v>7000000</v>
      </c>
      <c r="K10" s="68">
        <f>SUM(K11:K13)</f>
        <v>0</v>
      </c>
      <c r="L10" s="75">
        <f>SUM(L11:L13)</f>
        <v>0</v>
      </c>
    </row>
    <row r="11" spans="1:12" ht="12.75">
      <c r="A11" s="161"/>
      <c r="B11" s="106"/>
      <c r="C11" s="106"/>
      <c r="D11" s="122"/>
      <c r="E11" s="122"/>
      <c r="F11" s="106"/>
      <c r="G11" s="101"/>
      <c r="H11" s="13" t="s">
        <v>19</v>
      </c>
      <c r="I11" s="70"/>
      <c r="J11" s="70">
        <v>750000</v>
      </c>
      <c r="K11" s="70"/>
      <c r="L11" s="72"/>
    </row>
    <row r="12" spans="1:12" ht="33.75">
      <c r="A12" s="161"/>
      <c r="B12" s="106"/>
      <c r="C12" s="106"/>
      <c r="D12" s="122"/>
      <c r="E12" s="122"/>
      <c r="F12" s="106"/>
      <c r="G12" s="101"/>
      <c r="H12" s="14" t="s">
        <v>21</v>
      </c>
      <c r="I12" s="70"/>
      <c r="J12" s="70">
        <v>3250000</v>
      </c>
      <c r="K12" s="70"/>
      <c r="L12" s="72"/>
    </row>
    <row r="13" spans="1:12" ht="12.75">
      <c r="A13" s="135"/>
      <c r="B13" s="107"/>
      <c r="C13" s="107"/>
      <c r="D13" s="123"/>
      <c r="E13" s="123"/>
      <c r="F13" s="107"/>
      <c r="G13" s="102"/>
      <c r="H13" s="15" t="s">
        <v>23</v>
      </c>
      <c r="I13" s="73"/>
      <c r="J13" s="73">
        <v>3000000</v>
      </c>
      <c r="K13" s="73"/>
      <c r="L13" s="74"/>
    </row>
    <row r="14" spans="1:12" ht="12.75" customHeight="1">
      <c r="A14" s="98">
        <v>3</v>
      </c>
      <c r="B14" s="136">
        <v>600</v>
      </c>
      <c r="C14" s="136">
        <v>60014</v>
      </c>
      <c r="D14" s="121" t="s">
        <v>25</v>
      </c>
      <c r="E14" s="121" t="s">
        <v>16</v>
      </c>
      <c r="F14" s="107" t="s">
        <v>24</v>
      </c>
      <c r="G14" s="100">
        <f>SUM(I14:K14)</f>
        <v>2250000</v>
      </c>
      <c r="H14" s="17" t="s">
        <v>17</v>
      </c>
      <c r="I14" s="68">
        <f>SUM(I15:I17)</f>
        <v>0</v>
      </c>
      <c r="J14" s="68">
        <f>SUM(J15:J17)</f>
        <v>750000</v>
      </c>
      <c r="K14" s="68">
        <f>SUM(K16:K17)</f>
        <v>1500000</v>
      </c>
      <c r="L14" s="75">
        <f>SUM(L15:L17)</f>
        <v>0</v>
      </c>
    </row>
    <row r="15" spans="1:12" ht="12.75">
      <c r="A15" s="98" t="s">
        <v>26</v>
      </c>
      <c r="B15" s="136"/>
      <c r="C15" s="136"/>
      <c r="D15" s="122"/>
      <c r="E15" s="122"/>
      <c r="F15" s="107"/>
      <c r="G15" s="101"/>
      <c r="H15" s="18" t="s">
        <v>19</v>
      </c>
      <c r="I15" s="70"/>
      <c r="J15" s="70"/>
      <c r="K15" s="46"/>
      <c r="L15" s="72"/>
    </row>
    <row r="16" spans="1:12" ht="33.75">
      <c r="A16" s="98" t="s">
        <v>27</v>
      </c>
      <c r="B16" s="136"/>
      <c r="C16" s="136"/>
      <c r="D16" s="122"/>
      <c r="E16" s="122"/>
      <c r="F16" s="107"/>
      <c r="G16" s="101"/>
      <c r="H16" s="19" t="s">
        <v>21</v>
      </c>
      <c r="I16" s="70"/>
      <c r="J16" s="70">
        <v>750000</v>
      </c>
      <c r="K16" s="70">
        <v>750000</v>
      </c>
      <c r="L16" s="72"/>
    </row>
    <row r="17" spans="1:12" ht="12.75">
      <c r="A17" s="98" t="s">
        <v>28</v>
      </c>
      <c r="B17" s="136"/>
      <c r="C17" s="136"/>
      <c r="D17" s="123"/>
      <c r="E17" s="123"/>
      <c r="F17" s="107"/>
      <c r="G17" s="102"/>
      <c r="H17" s="20" t="s">
        <v>23</v>
      </c>
      <c r="I17" s="73"/>
      <c r="J17" s="73"/>
      <c r="K17" s="73">
        <v>750000</v>
      </c>
      <c r="L17" s="73"/>
    </row>
    <row r="18" spans="1:12" ht="12.75" customHeight="1">
      <c r="A18" s="135">
        <v>4</v>
      </c>
      <c r="B18" s="106">
        <v>600</v>
      </c>
      <c r="C18" s="106">
        <v>60014</v>
      </c>
      <c r="D18" s="122" t="s">
        <v>29</v>
      </c>
      <c r="E18" s="121" t="s">
        <v>16</v>
      </c>
      <c r="F18" s="106">
        <v>2012</v>
      </c>
      <c r="G18" s="100">
        <f>SUM(I18:L18)</f>
        <v>3000000</v>
      </c>
      <c r="H18" s="16" t="s">
        <v>17</v>
      </c>
      <c r="I18" s="68">
        <f>SUM(I19:I21)</f>
        <v>0</v>
      </c>
      <c r="J18" s="68">
        <f>SUM(J19:J21)</f>
        <v>0</v>
      </c>
      <c r="K18" s="68">
        <f>SUM(K19:K21)</f>
        <v>0</v>
      </c>
      <c r="L18" s="68">
        <f>SUM(L19:L21)</f>
        <v>3000000</v>
      </c>
    </row>
    <row r="19" spans="1:12" ht="12.75">
      <c r="A19" s="119" t="s">
        <v>30</v>
      </c>
      <c r="B19" s="106"/>
      <c r="C19" s="106"/>
      <c r="D19" s="122"/>
      <c r="E19" s="122"/>
      <c r="F19" s="106"/>
      <c r="G19" s="101"/>
      <c r="H19" s="13" t="s">
        <v>19</v>
      </c>
      <c r="I19" s="70"/>
      <c r="J19" s="70"/>
      <c r="K19" s="70"/>
      <c r="L19" s="70"/>
    </row>
    <row r="20" spans="1:12" ht="33.75">
      <c r="A20" s="119" t="s">
        <v>31</v>
      </c>
      <c r="B20" s="106"/>
      <c r="C20" s="106"/>
      <c r="D20" s="122"/>
      <c r="E20" s="122"/>
      <c r="F20" s="106"/>
      <c r="G20" s="101"/>
      <c r="H20" s="14" t="s">
        <v>21</v>
      </c>
      <c r="I20" s="70"/>
      <c r="J20" s="70"/>
      <c r="K20" s="70"/>
      <c r="L20" s="70">
        <v>1500000</v>
      </c>
    </row>
    <row r="21" spans="1:12" ht="12.75">
      <c r="A21" s="119" t="s">
        <v>32</v>
      </c>
      <c r="B21" s="106"/>
      <c r="C21" s="106"/>
      <c r="D21" s="122"/>
      <c r="E21" s="123"/>
      <c r="F21" s="106"/>
      <c r="G21" s="102"/>
      <c r="H21" s="21" t="s">
        <v>23</v>
      </c>
      <c r="I21" s="76"/>
      <c r="J21" s="76"/>
      <c r="K21" s="70"/>
      <c r="L21" s="70">
        <v>1500000</v>
      </c>
    </row>
    <row r="22" spans="1:12" ht="12.75" customHeight="1">
      <c r="A22" s="119">
        <v>5</v>
      </c>
      <c r="B22" s="115">
        <v>600</v>
      </c>
      <c r="C22" s="115">
        <v>60014</v>
      </c>
      <c r="D22" s="154" t="s">
        <v>188</v>
      </c>
      <c r="E22" s="121" t="s">
        <v>16</v>
      </c>
      <c r="F22" s="115">
        <v>2010</v>
      </c>
      <c r="G22" s="100">
        <f>SUM(I22:L22)</f>
        <v>6382093</v>
      </c>
      <c r="H22" s="12" t="s">
        <v>17</v>
      </c>
      <c r="I22" s="68">
        <f>SUM(I23:I25)</f>
        <v>0</v>
      </c>
      <c r="J22" s="68">
        <f>SUM(J23:J25)</f>
        <v>6382093</v>
      </c>
      <c r="K22" s="68">
        <f>SUM(K23:K25)</f>
        <v>0</v>
      </c>
      <c r="L22" s="68">
        <f>SUM(L23:L25)</f>
        <v>0</v>
      </c>
    </row>
    <row r="23" spans="1:12" ht="12.75">
      <c r="A23" s="119" t="s">
        <v>33</v>
      </c>
      <c r="B23" s="115"/>
      <c r="C23" s="115"/>
      <c r="D23" s="154"/>
      <c r="E23" s="122"/>
      <c r="F23" s="115"/>
      <c r="G23" s="101"/>
      <c r="H23" s="13" t="s">
        <v>19</v>
      </c>
      <c r="I23" s="70"/>
      <c r="J23" s="70">
        <v>200000</v>
      </c>
      <c r="K23" s="70"/>
      <c r="L23" s="70"/>
    </row>
    <row r="24" spans="1:12" ht="33.75">
      <c r="A24" s="119" t="s">
        <v>34</v>
      </c>
      <c r="B24" s="115"/>
      <c r="C24" s="115"/>
      <c r="D24" s="154"/>
      <c r="E24" s="122"/>
      <c r="F24" s="115"/>
      <c r="G24" s="101"/>
      <c r="H24" s="14" t="s">
        <v>21</v>
      </c>
      <c r="I24" s="70"/>
      <c r="J24" s="70">
        <v>3182093</v>
      </c>
      <c r="K24" s="70"/>
      <c r="L24" s="70"/>
    </row>
    <row r="25" spans="1:12" ht="21" customHeight="1">
      <c r="A25" s="119" t="s">
        <v>35</v>
      </c>
      <c r="B25" s="115"/>
      <c r="C25" s="115"/>
      <c r="D25" s="154"/>
      <c r="E25" s="123"/>
      <c r="F25" s="115"/>
      <c r="G25" s="102"/>
      <c r="H25" s="15" t="s">
        <v>23</v>
      </c>
      <c r="I25" s="73"/>
      <c r="J25" s="73">
        <v>3000000</v>
      </c>
      <c r="K25" s="73"/>
      <c r="L25" s="73"/>
    </row>
    <row r="26" spans="1:12" ht="12.75" customHeight="1">
      <c r="A26" s="119">
        <v>6</v>
      </c>
      <c r="B26" s="115">
        <v>600</v>
      </c>
      <c r="C26" s="115">
        <v>60014</v>
      </c>
      <c r="D26" s="154" t="s">
        <v>36</v>
      </c>
      <c r="E26" s="121" t="s">
        <v>16</v>
      </c>
      <c r="F26" s="111">
        <v>2012</v>
      </c>
      <c r="G26" s="100">
        <f>SUM(J26:L26)</f>
        <v>1700000</v>
      </c>
      <c r="H26" s="12" t="s">
        <v>17</v>
      </c>
      <c r="I26" s="68">
        <f>SUM(I27:I29)</f>
        <v>0</v>
      </c>
      <c r="J26" s="68">
        <f>SUM(J27:J29)</f>
        <v>0</v>
      </c>
      <c r="K26" s="68">
        <f>SUM(K27:K29)</f>
        <v>0</v>
      </c>
      <c r="L26" s="68">
        <f>SUM(L27:L29)</f>
        <v>1700000</v>
      </c>
    </row>
    <row r="27" spans="1:12" ht="12.75">
      <c r="A27" s="119" t="s">
        <v>37</v>
      </c>
      <c r="B27" s="115"/>
      <c r="C27" s="115"/>
      <c r="D27" s="154"/>
      <c r="E27" s="122"/>
      <c r="F27" s="106"/>
      <c r="G27" s="101"/>
      <c r="H27" s="13" t="s">
        <v>19</v>
      </c>
      <c r="I27" s="70"/>
      <c r="J27" s="70"/>
      <c r="K27" s="70"/>
      <c r="L27" s="70"/>
    </row>
    <row r="28" spans="1:12" ht="33.75">
      <c r="A28" s="119" t="s">
        <v>38</v>
      </c>
      <c r="B28" s="115"/>
      <c r="C28" s="115"/>
      <c r="D28" s="154"/>
      <c r="E28" s="122"/>
      <c r="F28" s="106"/>
      <c r="G28" s="101"/>
      <c r="H28" s="14" t="s">
        <v>21</v>
      </c>
      <c r="I28" s="70"/>
      <c r="J28" s="70"/>
      <c r="K28" s="70"/>
      <c r="L28" s="70">
        <v>850000</v>
      </c>
    </row>
    <row r="29" spans="1:12" ht="12.75">
      <c r="A29" s="160" t="s">
        <v>39</v>
      </c>
      <c r="B29" s="162"/>
      <c r="C29" s="162"/>
      <c r="D29" s="163"/>
      <c r="E29" s="157"/>
      <c r="F29" s="158"/>
      <c r="G29" s="159"/>
      <c r="H29" s="15" t="s">
        <v>23</v>
      </c>
      <c r="I29" s="73"/>
      <c r="J29" s="73"/>
      <c r="K29" s="73"/>
      <c r="L29" s="73">
        <v>850000</v>
      </c>
    </row>
    <row r="30" spans="1:12" ht="11.25" customHeight="1">
      <c r="A30" s="22" t="s">
        <v>75</v>
      </c>
      <c r="B30" s="22">
        <v>2</v>
      </c>
      <c r="C30" s="22">
        <v>3</v>
      </c>
      <c r="D30" s="23">
        <v>5</v>
      </c>
      <c r="E30" s="23">
        <v>6</v>
      </c>
      <c r="F30" s="22">
        <v>7</v>
      </c>
      <c r="G30" s="22">
        <v>8</v>
      </c>
      <c r="H30" s="24">
        <v>9</v>
      </c>
      <c r="I30" s="77">
        <v>10</v>
      </c>
      <c r="J30" s="77">
        <v>11</v>
      </c>
      <c r="K30" s="77">
        <v>12</v>
      </c>
      <c r="L30" s="77">
        <v>13</v>
      </c>
    </row>
    <row r="31" spans="1:12" ht="12.75" customHeight="1">
      <c r="A31" s="119">
        <v>7</v>
      </c>
      <c r="B31" s="115">
        <v>600</v>
      </c>
      <c r="C31" s="115">
        <v>60014</v>
      </c>
      <c r="D31" s="154" t="s">
        <v>40</v>
      </c>
      <c r="E31" s="121" t="s">
        <v>16</v>
      </c>
      <c r="F31" s="115">
        <v>2013</v>
      </c>
      <c r="G31" s="100">
        <f>SUM(I31:L31)</f>
        <v>4000000</v>
      </c>
      <c r="H31" s="12" t="s">
        <v>17</v>
      </c>
      <c r="I31" s="68">
        <f>SUM(I32:I34)</f>
        <v>0</v>
      </c>
      <c r="J31" s="68">
        <f>SUM(J32:J34)</f>
        <v>0</v>
      </c>
      <c r="K31" s="68">
        <f>SUM(K32:K34)</f>
        <v>0</v>
      </c>
      <c r="L31" s="68">
        <f>SUM(L32:L34)</f>
        <v>4000000</v>
      </c>
    </row>
    <row r="32" spans="1:12" ht="12.75">
      <c r="A32" s="119" t="s">
        <v>41</v>
      </c>
      <c r="B32" s="115"/>
      <c r="C32" s="115"/>
      <c r="D32" s="154"/>
      <c r="E32" s="122"/>
      <c r="F32" s="115"/>
      <c r="G32" s="101"/>
      <c r="H32" s="13" t="s">
        <v>19</v>
      </c>
      <c r="I32" s="70"/>
      <c r="J32" s="70"/>
      <c r="K32" s="70"/>
      <c r="L32" s="70"/>
    </row>
    <row r="33" spans="1:12" ht="33.75">
      <c r="A33" s="119" t="s">
        <v>42</v>
      </c>
      <c r="B33" s="115"/>
      <c r="C33" s="115"/>
      <c r="D33" s="154"/>
      <c r="E33" s="122"/>
      <c r="F33" s="115"/>
      <c r="G33" s="101"/>
      <c r="H33" s="14" t="s">
        <v>21</v>
      </c>
      <c r="I33" s="70"/>
      <c r="J33" s="70"/>
      <c r="K33" s="70"/>
      <c r="L33" s="70">
        <v>2000000</v>
      </c>
    </row>
    <row r="34" spans="1:12" ht="12.75">
      <c r="A34" s="119" t="s">
        <v>43</v>
      </c>
      <c r="B34" s="115"/>
      <c r="C34" s="115"/>
      <c r="D34" s="154"/>
      <c r="E34" s="123"/>
      <c r="F34" s="115"/>
      <c r="G34" s="102"/>
      <c r="H34" s="15" t="s">
        <v>23</v>
      </c>
      <c r="I34" s="73"/>
      <c r="J34" s="73"/>
      <c r="K34" s="73"/>
      <c r="L34" s="73">
        <v>2000000</v>
      </c>
    </row>
    <row r="35" spans="1:12" ht="12.75" customHeight="1">
      <c r="A35" s="119">
        <v>8</v>
      </c>
      <c r="B35" s="107">
        <v>600</v>
      </c>
      <c r="C35" s="107">
        <v>60014</v>
      </c>
      <c r="D35" s="123" t="s">
        <v>44</v>
      </c>
      <c r="E35" s="121" t="s">
        <v>16</v>
      </c>
      <c r="F35" s="107" t="s">
        <v>45</v>
      </c>
      <c r="G35" s="100">
        <f>SUM(I35:K35)</f>
        <v>200000</v>
      </c>
      <c r="H35" s="16" t="s">
        <v>17</v>
      </c>
      <c r="I35" s="68">
        <f>SUM(I36:I38)</f>
        <v>100000</v>
      </c>
      <c r="J35" s="68">
        <f>SUM(J36:J38)</f>
        <v>100000</v>
      </c>
      <c r="K35" s="68">
        <f>SUM(K36:K38)</f>
        <v>0</v>
      </c>
      <c r="L35" s="68">
        <f>SUM(L36:L38)</f>
        <v>0</v>
      </c>
    </row>
    <row r="36" spans="1:12" ht="12.75">
      <c r="A36" s="119" t="s">
        <v>46</v>
      </c>
      <c r="B36" s="107"/>
      <c r="C36" s="107"/>
      <c r="D36" s="123"/>
      <c r="E36" s="122"/>
      <c r="F36" s="107"/>
      <c r="G36" s="101"/>
      <c r="H36" s="13" t="s">
        <v>19</v>
      </c>
      <c r="I36" s="70">
        <v>100000</v>
      </c>
      <c r="J36" s="70"/>
      <c r="K36" s="70"/>
      <c r="L36" s="70"/>
    </row>
    <row r="37" spans="1:12" ht="33.75">
      <c r="A37" s="119" t="s">
        <v>47</v>
      </c>
      <c r="B37" s="107"/>
      <c r="C37" s="107"/>
      <c r="D37" s="123"/>
      <c r="E37" s="122"/>
      <c r="F37" s="107"/>
      <c r="G37" s="101"/>
      <c r="H37" s="14" t="s">
        <v>21</v>
      </c>
      <c r="I37" s="70"/>
      <c r="J37" s="70">
        <v>100000</v>
      </c>
      <c r="K37" s="70"/>
      <c r="L37" s="70"/>
    </row>
    <row r="38" spans="1:12" ht="12.75">
      <c r="A38" s="119" t="s">
        <v>48</v>
      </c>
      <c r="B38" s="107"/>
      <c r="C38" s="107"/>
      <c r="D38" s="123"/>
      <c r="E38" s="123"/>
      <c r="F38" s="107"/>
      <c r="G38" s="102"/>
      <c r="H38" s="15" t="s">
        <v>23</v>
      </c>
      <c r="I38" s="73"/>
      <c r="J38" s="73"/>
      <c r="K38" s="73"/>
      <c r="L38" s="73"/>
    </row>
    <row r="39" spans="1:12" ht="12.75" customHeight="1">
      <c r="A39" s="119">
        <v>9</v>
      </c>
      <c r="B39" s="115">
        <v>750</v>
      </c>
      <c r="C39" s="115">
        <v>75020</v>
      </c>
      <c r="D39" s="154" t="s">
        <v>49</v>
      </c>
      <c r="E39" s="121" t="s">
        <v>50</v>
      </c>
      <c r="F39" s="115" t="s">
        <v>66</v>
      </c>
      <c r="G39" s="100">
        <f>SUM(I39:K39)</f>
        <v>400054</v>
      </c>
      <c r="H39" s="12" t="s">
        <v>17</v>
      </c>
      <c r="I39" s="65">
        <v>12888</v>
      </c>
      <c r="J39" s="68">
        <f>SUM(J40:J42)</f>
        <v>0</v>
      </c>
      <c r="K39" s="68">
        <f>SUM(K40:K42)</f>
        <v>387166</v>
      </c>
      <c r="L39" s="68">
        <f>SUM(L40:L42)</f>
        <v>0</v>
      </c>
    </row>
    <row r="40" spans="1:12" ht="12.75">
      <c r="A40" s="119" t="s">
        <v>51</v>
      </c>
      <c r="B40" s="115"/>
      <c r="C40" s="115"/>
      <c r="D40" s="154"/>
      <c r="E40" s="122"/>
      <c r="F40" s="115"/>
      <c r="G40" s="101"/>
      <c r="H40" s="13" t="s">
        <v>19</v>
      </c>
      <c r="I40" s="70">
        <v>12888</v>
      </c>
      <c r="J40" s="70"/>
      <c r="K40" s="70"/>
      <c r="L40" s="70">
        <v>0</v>
      </c>
    </row>
    <row r="41" spans="1:12" ht="33.75">
      <c r="A41" s="119" t="s">
        <v>52</v>
      </c>
      <c r="B41" s="115"/>
      <c r="C41" s="115"/>
      <c r="D41" s="154"/>
      <c r="E41" s="122"/>
      <c r="F41" s="115"/>
      <c r="G41" s="101"/>
      <c r="H41" s="14" t="s">
        <v>21</v>
      </c>
      <c r="I41" s="70"/>
      <c r="J41" s="70"/>
      <c r="K41" s="70">
        <v>193583</v>
      </c>
      <c r="L41" s="70"/>
    </row>
    <row r="42" spans="1:12" ht="12.75">
      <c r="A42" s="119" t="s">
        <v>53</v>
      </c>
      <c r="B42" s="115"/>
      <c r="C42" s="115"/>
      <c r="D42" s="154"/>
      <c r="E42" s="123"/>
      <c r="F42" s="115"/>
      <c r="G42" s="102"/>
      <c r="H42" s="15" t="s">
        <v>23</v>
      </c>
      <c r="I42" s="73"/>
      <c r="J42" s="73"/>
      <c r="K42" s="73">
        <v>193583</v>
      </c>
      <c r="L42" s="73">
        <v>0</v>
      </c>
    </row>
    <row r="43" spans="1:12" ht="12.75" customHeight="1">
      <c r="A43" s="119">
        <v>10</v>
      </c>
      <c r="B43" s="115">
        <v>750</v>
      </c>
      <c r="C43" s="115">
        <v>75020</v>
      </c>
      <c r="D43" s="154" t="s">
        <v>54</v>
      </c>
      <c r="E43" s="121" t="s">
        <v>50</v>
      </c>
      <c r="F43" s="115">
        <v>2011</v>
      </c>
      <c r="G43" s="100">
        <f>SUM(I43:K43)</f>
        <v>120000</v>
      </c>
      <c r="H43" s="12" t="s">
        <v>17</v>
      </c>
      <c r="I43" s="68">
        <f>SUM(I44:I46)</f>
        <v>0</v>
      </c>
      <c r="J43" s="68">
        <f>SUM(J44:J46)</f>
        <v>0</v>
      </c>
      <c r="K43" s="68">
        <f>SUM(K44:K46)</f>
        <v>120000</v>
      </c>
      <c r="L43" s="68">
        <f>SUM(L44:L46)</f>
        <v>0</v>
      </c>
    </row>
    <row r="44" spans="1:12" ht="12.75">
      <c r="A44" s="119" t="s">
        <v>55</v>
      </c>
      <c r="B44" s="115"/>
      <c r="C44" s="115"/>
      <c r="D44" s="154"/>
      <c r="E44" s="122"/>
      <c r="F44" s="115"/>
      <c r="G44" s="101"/>
      <c r="H44" s="13" t="s">
        <v>19</v>
      </c>
      <c r="I44" s="70"/>
      <c r="J44" s="70"/>
      <c r="K44" s="70"/>
      <c r="L44" s="70">
        <v>0</v>
      </c>
    </row>
    <row r="45" spans="1:12" ht="33.75">
      <c r="A45" s="119" t="s">
        <v>56</v>
      </c>
      <c r="B45" s="115"/>
      <c r="C45" s="115"/>
      <c r="D45" s="154"/>
      <c r="E45" s="122"/>
      <c r="F45" s="115"/>
      <c r="G45" s="101"/>
      <c r="H45" s="14" t="s">
        <v>21</v>
      </c>
      <c r="I45" s="70"/>
      <c r="J45" s="70"/>
      <c r="K45" s="70"/>
      <c r="L45" s="70"/>
    </row>
    <row r="46" spans="1:12" ht="12.75">
      <c r="A46" s="119" t="s">
        <v>57</v>
      </c>
      <c r="B46" s="115"/>
      <c r="C46" s="115"/>
      <c r="D46" s="154"/>
      <c r="E46" s="123"/>
      <c r="F46" s="115"/>
      <c r="G46" s="102"/>
      <c r="H46" s="15" t="s">
        <v>23</v>
      </c>
      <c r="I46" s="73"/>
      <c r="J46" s="73"/>
      <c r="K46" s="73">
        <v>120000</v>
      </c>
      <c r="L46" s="73">
        <v>0</v>
      </c>
    </row>
    <row r="47" spans="1:12" ht="12.75" customHeight="1">
      <c r="A47" s="135">
        <v>11</v>
      </c>
      <c r="B47" s="107">
        <v>854</v>
      </c>
      <c r="C47" s="107">
        <v>85403</v>
      </c>
      <c r="D47" s="121" t="s">
        <v>58</v>
      </c>
      <c r="E47" s="121" t="s">
        <v>59</v>
      </c>
      <c r="F47" s="107" t="s">
        <v>60</v>
      </c>
      <c r="G47" s="100">
        <f>SUM(I47:L47)</f>
        <v>1050000</v>
      </c>
      <c r="H47" s="16" t="s">
        <v>17</v>
      </c>
      <c r="I47" s="68">
        <f>SUM(I48:I50)</f>
        <v>0</v>
      </c>
      <c r="J47" s="68">
        <f>SUM(J48:J50)</f>
        <v>0</v>
      </c>
      <c r="K47" s="68">
        <f>SUM(K48:K50)</f>
        <v>537500</v>
      </c>
      <c r="L47" s="68">
        <f>SUM(L48:L50)</f>
        <v>512500</v>
      </c>
    </row>
    <row r="48" spans="1:12" ht="12.75">
      <c r="A48" s="119" t="s">
        <v>61</v>
      </c>
      <c r="B48" s="107"/>
      <c r="C48" s="107"/>
      <c r="D48" s="122"/>
      <c r="E48" s="122"/>
      <c r="F48" s="107"/>
      <c r="G48" s="101"/>
      <c r="H48" s="13" t="s">
        <v>19</v>
      </c>
      <c r="I48" s="70"/>
      <c r="J48" s="70"/>
      <c r="K48" s="70"/>
      <c r="L48" s="70"/>
    </row>
    <row r="49" spans="1:12" ht="33.75">
      <c r="A49" s="119" t="s">
        <v>62</v>
      </c>
      <c r="B49" s="107"/>
      <c r="C49" s="107"/>
      <c r="D49" s="122"/>
      <c r="E49" s="122"/>
      <c r="F49" s="107"/>
      <c r="G49" s="101"/>
      <c r="H49" s="14" t="s">
        <v>21</v>
      </c>
      <c r="I49" s="70"/>
      <c r="J49" s="70"/>
      <c r="K49" s="70">
        <v>268750</v>
      </c>
      <c r="L49" s="70">
        <v>256250</v>
      </c>
    </row>
    <row r="50" spans="1:12" ht="12.75">
      <c r="A50" s="119" t="s">
        <v>63</v>
      </c>
      <c r="B50" s="107"/>
      <c r="C50" s="107"/>
      <c r="D50" s="123"/>
      <c r="E50" s="123"/>
      <c r="F50" s="107"/>
      <c r="G50" s="102"/>
      <c r="H50" s="15" t="s">
        <v>23</v>
      </c>
      <c r="I50" s="73"/>
      <c r="J50" s="73"/>
      <c r="K50" s="73">
        <v>268750</v>
      </c>
      <c r="L50" s="73">
        <v>256250</v>
      </c>
    </row>
    <row r="51" spans="1:12" ht="12.75" customHeight="1">
      <c r="A51" s="119">
        <v>12</v>
      </c>
      <c r="B51" s="115">
        <v>801</v>
      </c>
      <c r="C51" s="115">
        <v>80120</v>
      </c>
      <c r="D51" s="121" t="s">
        <v>64</v>
      </c>
      <c r="E51" s="156" t="s">
        <v>65</v>
      </c>
      <c r="F51" s="115" t="s">
        <v>66</v>
      </c>
      <c r="G51" s="100">
        <f>SUM(H51:L51)</f>
        <v>3090982</v>
      </c>
      <c r="H51" s="12" t="s">
        <v>17</v>
      </c>
      <c r="I51" s="68">
        <f>SUM(I52:I54)</f>
        <v>51996</v>
      </c>
      <c r="J51" s="68">
        <f>SUM(J52:J54)</f>
        <v>0</v>
      </c>
      <c r="K51" s="68">
        <f>SUM(K52:K54)</f>
        <v>3038986</v>
      </c>
      <c r="L51" s="68">
        <f>SUM(L52:L54)</f>
        <v>0</v>
      </c>
    </row>
    <row r="52" spans="1:12" ht="12.75">
      <c r="A52" s="119" t="s">
        <v>67</v>
      </c>
      <c r="B52" s="115"/>
      <c r="C52" s="115"/>
      <c r="D52" s="122"/>
      <c r="E52" s="156"/>
      <c r="F52" s="115"/>
      <c r="G52" s="101"/>
      <c r="H52" s="13" t="s">
        <v>19</v>
      </c>
      <c r="I52" s="70">
        <v>51996</v>
      </c>
      <c r="J52" s="70"/>
      <c r="K52" s="70"/>
      <c r="L52" s="70"/>
    </row>
    <row r="53" spans="1:12" ht="33.75">
      <c r="A53" s="119" t="s">
        <v>68</v>
      </c>
      <c r="B53" s="115"/>
      <c r="C53" s="115"/>
      <c r="D53" s="122"/>
      <c r="E53" s="156"/>
      <c r="F53" s="115"/>
      <c r="G53" s="101"/>
      <c r="H53" s="14" t="s">
        <v>21</v>
      </c>
      <c r="I53" s="70"/>
      <c r="J53" s="70"/>
      <c r="K53" s="70">
        <v>1622492</v>
      </c>
      <c r="L53" s="78"/>
    </row>
    <row r="54" spans="1:12" ht="12.75">
      <c r="A54" s="119" t="s">
        <v>69</v>
      </c>
      <c r="B54" s="115"/>
      <c r="C54" s="115"/>
      <c r="D54" s="123"/>
      <c r="E54" s="156"/>
      <c r="F54" s="115"/>
      <c r="G54" s="102"/>
      <c r="H54" s="15" t="s">
        <v>23</v>
      </c>
      <c r="I54" s="73"/>
      <c r="J54" s="73"/>
      <c r="K54" s="73">
        <v>1416494</v>
      </c>
      <c r="L54" s="79"/>
    </row>
    <row r="55" spans="1:12" ht="12.75" customHeight="1">
      <c r="A55" s="119">
        <v>13</v>
      </c>
      <c r="B55" s="106">
        <v>801</v>
      </c>
      <c r="C55" s="106">
        <v>80130</v>
      </c>
      <c r="D55" s="121" t="s">
        <v>70</v>
      </c>
      <c r="E55" s="156" t="s">
        <v>71</v>
      </c>
      <c r="F55" s="106" t="s">
        <v>66</v>
      </c>
      <c r="G55" s="100">
        <f>SUM(I55:K55)</f>
        <v>918586</v>
      </c>
      <c r="H55" s="16" t="s">
        <v>17</v>
      </c>
      <c r="I55" s="68">
        <f>SUM(I56:I58)</f>
        <v>22360</v>
      </c>
      <c r="J55" s="68">
        <f>SUM(J57:J58)</f>
        <v>0</v>
      </c>
      <c r="K55" s="68">
        <f>SUM(K56:K58)</f>
        <v>896226</v>
      </c>
      <c r="L55" s="68">
        <f>SUM(L56:L58)</f>
        <v>0</v>
      </c>
    </row>
    <row r="56" spans="1:12" ht="12.75">
      <c r="A56" s="119" t="s">
        <v>72</v>
      </c>
      <c r="B56" s="106"/>
      <c r="C56" s="106"/>
      <c r="D56" s="122"/>
      <c r="E56" s="156"/>
      <c r="F56" s="106"/>
      <c r="G56" s="101"/>
      <c r="H56" s="13" t="s">
        <v>19</v>
      </c>
      <c r="I56" s="70">
        <v>22360</v>
      </c>
      <c r="J56" s="70"/>
      <c r="K56" s="70"/>
      <c r="L56" s="70"/>
    </row>
    <row r="57" spans="1:12" ht="33.75">
      <c r="A57" s="119" t="s">
        <v>73</v>
      </c>
      <c r="B57" s="106"/>
      <c r="C57" s="106"/>
      <c r="D57" s="122"/>
      <c r="E57" s="156"/>
      <c r="F57" s="106"/>
      <c r="G57" s="101"/>
      <c r="H57" s="14" t="s">
        <v>21</v>
      </c>
      <c r="I57" s="70"/>
      <c r="J57" s="70"/>
      <c r="K57" s="70">
        <v>448113</v>
      </c>
      <c r="L57" s="70"/>
    </row>
    <row r="58" spans="1:12" s="26" customFormat="1" ht="12.75">
      <c r="A58" s="119" t="s">
        <v>74</v>
      </c>
      <c r="B58" s="106"/>
      <c r="C58" s="106"/>
      <c r="D58" s="123"/>
      <c r="E58" s="156"/>
      <c r="F58" s="106"/>
      <c r="G58" s="102"/>
      <c r="H58" s="25" t="s">
        <v>23</v>
      </c>
      <c r="I58" s="80"/>
      <c r="J58" s="80"/>
      <c r="K58" s="80">
        <v>448113</v>
      </c>
      <c r="L58" s="80">
        <v>0</v>
      </c>
    </row>
    <row r="59" spans="1:12" ht="14.25" customHeight="1">
      <c r="A59" s="22" t="s">
        <v>75</v>
      </c>
      <c r="B59" s="22">
        <v>2</v>
      </c>
      <c r="C59" s="61">
        <v>3</v>
      </c>
      <c r="D59" s="23">
        <v>5</v>
      </c>
      <c r="E59" s="23">
        <v>6</v>
      </c>
      <c r="F59" s="61">
        <v>7</v>
      </c>
      <c r="G59" s="22">
        <v>8</v>
      </c>
      <c r="H59" s="22">
        <v>9</v>
      </c>
      <c r="I59" s="77">
        <v>10</v>
      </c>
      <c r="J59" s="77">
        <v>11</v>
      </c>
      <c r="K59" s="77">
        <v>12</v>
      </c>
      <c r="L59" s="77">
        <v>13</v>
      </c>
    </row>
    <row r="60" spans="1:12" ht="12.75" customHeight="1">
      <c r="A60" s="119">
        <v>14</v>
      </c>
      <c r="B60" s="115">
        <v>853</v>
      </c>
      <c r="C60" s="107">
        <v>85333</v>
      </c>
      <c r="D60" s="121" t="s">
        <v>76</v>
      </c>
      <c r="E60" s="121" t="s">
        <v>77</v>
      </c>
      <c r="F60" s="107">
        <v>2011</v>
      </c>
      <c r="G60" s="100">
        <f>SUM(I60:K60)</f>
        <v>350000</v>
      </c>
      <c r="H60" s="12" t="s">
        <v>17</v>
      </c>
      <c r="I60" s="68">
        <f>SUM(I61:I63)</f>
        <v>0</v>
      </c>
      <c r="J60" s="68">
        <f>SUM(J61:J63)</f>
        <v>0</v>
      </c>
      <c r="K60" s="68">
        <f>SUM(K61:K63)</f>
        <v>350000</v>
      </c>
      <c r="L60" s="68">
        <f>SUM(L61:L63)</f>
        <v>0</v>
      </c>
    </row>
    <row r="61" spans="1:12" ht="12.75">
      <c r="A61" s="119" t="s">
        <v>78</v>
      </c>
      <c r="B61" s="115"/>
      <c r="C61" s="115"/>
      <c r="D61" s="122"/>
      <c r="E61" s="122"/>
      <c r="F61" s="115"/>
      <c r="G61" s="101"/>
      <c r="H61" s="13" t="s">
        <v>19</v>
      </c>
      <c r="I61" s="70"/>
      <c r="J61" s="70"/>
      <c r="K61" s="70"/>
      <c r="L61" s="70"/>
    </row>
    <row r="62" spans="1:12" ht="39.75" customHeight="1">
      <c r="A62" s="119" t="s">
        <v>79</v>
      </c>
      <c r="B62" s="115"/>
      <c r="C62" s="115"/>
      <c r="D62" s="122"/>
      <c r="E62" s="122"/>
      <c r="F62" s="115"/>
      <c r="G62" s="101"/>
      <c r="H62" s="14" t="s">
        <v>21</v>
      </c>
      <c r="I62" s="70"/>
      <c r="J62" s="70"/>
      <c r="K62" s="70">
        <v>175000</v>
      </c>
      <c r="L62" s="70"/>
    </row>
    <row r="63" spans="1:12" ht="12.75">
      <c r="A63" s="119" t="s">
        <v>80</v>
      </c>
      <c r="B63" s="115"/>
      <c r="C63" s="115"/>
      <c r="D63" s="123"/>
      <c r="E63" s="123"/>
      <c r="F63" s="115"/>
      <c r="G63" s="102"/>
      <c r="H63" s="15" t="s">
        <v>23</v>
      </c>
      <c r="I63" s="73"/>
      <c r="J63" s="73"/>
      <c r="K63" s="73">
        <v>175000</v>
      </c>
      <c r="L63" s="73"/>
    </row>
    <row r="64" spans="1:12" ht="12.75" customHeight="1">
      <c r="A64" s="119">
        <v>15</v>
      </c>
      <c r="B64" s="115">
        <v>852</v>
      </c>
      <c r="C64" s="115">
        <v>85202</v>
      </c>
      <c r="D64" s="154" t="s">
        <v>81</v>
      </c>
      <c r="E64" s="121" t="s">
        <v>82</v>
      </c>
      <c r="F64" s="115">
        <v>2011</v>
      </c>
      <c r="G64" s="100">
        <f>SUM(I64:K64)</f>
        <v>330000</v>
      </c>
      <c r="H64" s="16" t="s">
        <v>17</v>
      </c>
      <c r="I64" s="68">
        <f>SUM(I65:I67)</f>
        <v>0</v>
      </c>
      <c r="J64" s="68">
        <f>SUM(J65:J67)</f>
        <v>0</v>
      </c>
      <c r="K64" s="68">
        <f>SUM(K65:K67)</f>
        <v>330000</v>
      </c>
      <c r="L64" s="68">
        <f>SUM(L65:L67)</f>
        <v>0</v>
      </c>
    </row>
    <row r="65" spans="1:12" ht="12.75">
      <c r="A65" s="119" t="s">
        <v>83</v>
      </c>
      <c r="B65" s="115"/>
      <c r="C65" s="115"/>
      <c r="D65" s="154"/>
      <c r="E65" s="122"/>
      <c r="F65" s="115"/>
      <c r="G65" s="101"/>
      <c r="H65" s="13" t="s">
        <v>19</v>
      </c>
      <c r="I65" s="70"/>
      <c r="J65" s="70"/>
      <c r="K65" s="70"/>
      <c r="L65" s="70"/>
    </row>
    <row r="66" spans="1:12" ht="33.75">
      <c r="A66" s="119" t="s">
        <v>84</v>
      </c>
      <c r="B66" s="115"/>
      <c r="C66" s="115"/>
      <c r="D66" s="154"/>
      <c r="E66" s="122"/>
      <c r="F66" s="115"/>
      <c r="G66" s="101"/>
      <c r="H66" s="14" t="s">
        <v>21</v>
      </c>
      <c r="I66" s="70"/>
      <c r="J66" s="70"/>
      <c r="K66" s="70">
        <v>165000</v>
      </c>
      <c r="L66" s="70"/>
    </row>
    <row r="67" spans="1:12" ht="12.75">
      <c r="A67" s="119" t="s">
        <v>85</v>
      </c>
      <c r="B67" s="115"/>
      <c r="C67" s="115"/>
      <c r="D67" s="154"/>
      <c r="E67" s="123"/>
      <c r="F67" s="115"/>
      <c r="G67" s="102"/>
      <c r="H67" s="15" t="s">
        <v>23</v>
      </c>
      <c r="I67" s="73"/>
      <c r="J67" s="73"/>
      <c r="K67" s="73">
        <v>165000</v>
      </c>
      <c r="L67" s="73"/>
    </row>
    <row r="68" spans="1:12" ht="12.75" customHeight="1">
      <c r="A68" s="119">
        <v>16</v>
      </c>
      <c r="B68" s="106">
        <v>854</v>
      </c>
      <c r="C68" s="106">
        <v>85403</v>
      </c>
      <c r="D68" s="154" t="s">
        <v>86</v>
      </c>
      <c r="E68" s="121" t="s">
        <v>87</v>
      </c>
      <c r="F68" s="115" t="s">
        <v>66</v>
      </c>
      <c r="G68" s="100">
        <f>SUM(I68:K68)</f>
        <v>1398178</v>
      </c>
      <c r="H68" s="12" t="s">
        <v>17</v>
      </c>
      <c r="I68" s="68">
        <f>SUM(I69:I71)</f>
        <v>41924</v>
      </c>
      <c r="J68" s="68">
        <f>SUM(J70:J71)</f>
        <v>0</v>
      </c>
      <c r="K68" s="68">
        <f>SUM(K69:K71)</f>
        <v>1356254</v>
      </c>
      <c r="L68" s="68">
        <f>SUM(L69:L71)</f>
        <v>0</v>
      </c>
    </row>
    <row r="69" spans="1:12" ht="12.75">
      <c r="A69" s="119" t="s">
        <v>88</v>
      </c>
      <c r="B69" s="106"/>
      <c r="C69" s="106"/>
      <c r="D69" s="154"/>
      <c r="E69" s="122"/>
      <c r="F69" s="115"/>
      <c r="G69" s="101"/>
      <c r="H69" s="13" t="s">
        <v>19</v>
      </c>
      <c r="I69" s="70">
        <v>41924</v>
      </c>
      <c r="J69" s="70"/>
      <c r="K69" s="70"/>
      <c r="L69" s="70"/>
    </row>
    <row r="70" spans="1:12" ht="33.75">
      <c r="A70" s="119" t="s">
        <v>89</v>
      </c>
      <c r="B70" s="106"/>
      <c r="C70" s="106"/>
      <c r="D70" s="154"/>
      <c r="E70" s="122"/>
      <c r="F70" s="115"/>
      <c r="G70" s="101"/>
      <c r="H70" s="14" t="s">
        <v>21</v>
      </c>
      <c r="I70" s="70"/>
      <c r="J70" s="70"/>
      <c r="K70" s="70">
        <v>678127</v>
      </c>
      <c r="L70" s="70"/>
    </row>
    <row r="71" spans="1:12" ht="12.75">
      <c r="A71" s="119" t="s">
        <v>90</v>
      </c>
      <c r="B71" s="106"/>
      <c r="C71" s="106"/>
      <c r="D71" s="154"/>
      <c r="E71" s="123"/>
      <c r="F71" s="115"/>
      <c r="G71" s="102"/>
      <c r="H71" s="15" t="s">
        <v>23</v>
      </c>
      <c r="I71" s="73"/>
      <c r="J71" s="73"/>
      <c r="K71" s="73">
        <v>678127</v>
      </c>
      <c r="L71" s="73"/>
    </row>
    <row r="72" spans="1:12" ht="12.75" customHeight="1">
      <c r="A72" s="119">
        <v>17</v>
      </c>
      <c r="B72" s="115">
        <v>852</v>
      </c>
      <c r="C72" s="115">
        <v>85202</v>
      </c>
      <c r="D72" s="121" t="s">
        <v>189</v>
      </c>
      <c r="E72" s="121" t="s">
        <v>82</v>
      </c>
      <c r="F72" s="115">
        <v>2011</v>
      </c>
      <c r="G72" s="100">
        <f>SUM(I72:K72)</f>
        <v>488424</v>
      </c>
      <c r="H72" s="12" t="s">
        <v>17</v>
      </c>
      <c r="I72" s="68">
        <f>SUM(I73:I75)</f>
        <v>0</v>
      </c>
      <c r="J72" s="68">
        <f>SUM(J73:J75)</f>
        <v>0</v>
      </c>
      <c r="K72" s="68">
        <f>SUM(K73:K75)</f>
        <v>488424</v>
      </c>
      <c r="L72" s="68">
        <f>SUM(L73:L75)</f>
        <v>0</v>
      </c>
    </row>
    <row r="73" spans="1:12" ht="12.75">
      <c r="A73" s="119" t="s">
        <v>91</v>
      </c>
      <c r="B73" s="115"/>
      <c r="C73" s="115"/>
      <c r="D73" s="122"/>
      <c r="E73" s="122"/>
      <c r="F73" s="115"/>
      <c r="G73" s="101"/>
      <c r="H73" s="13" t="s">
        <v>19</v>
      </c>
      <c r="I73" s="70"/>
      <c r="J73" s="70"/>
      <c r="K73" s="70"/>
      <c r="L73" s="70"/>
    </row>
    <row r="74" spans="1:12" ht="33.75">
      <c r="A74" s="119" t="s">
        <v>92</v>
      </c>
      <c r="B74" s="115"/>
      <c r="C74" s="115"/>
      <c r="D74" s="122"/>
      <c r="E74" s="122"/>
      <c r="F74" s="115"/>
      <c r="G74" s="101"/>
      <c r="H74" s="14" t="s">
        <v>21</v>
      </c>
      <c r="I74" s="70"/>
      <c r="J74" s="70"/>
      <c r="K74" s="70">
        <v>244212</v>
      </c>
      <c r="L74" s="70"/>
    </row>
    <row r="75" spans="1:12" ht="12.75">
      <c r="A75" s="119" t="s">
        <v>93</v>
      </c>
      <c r="B75" s="115"/>
      <c r="C75" s="115"/>
      <c r="D75" s="123"/>
      <c r="E75" s="123"/>
      <c r="F75" s="115"/>
      <c r="G75" s="102"/>
      <c r="H75" s="15" t="s">
        <v>23</v>
      </c>
      <c r="I75" s="73"/>
      <c r="J75" s="73"/>
      <c r="K75" s="73">
        <v>244212</v>
      </c>
      <c r="L75" s="73"/>
    </row>
    <row r="76" spans="1:12" ht="12.75" customHeight="1">
      <c r="A76" s="119">
        <v>18</v>
      </c>
      <c r="B76" s="115">
        <v>750</v>
      </c>
      <c r="C76" s="115">
        <v>75020</v>
      </c>
      <c r="D76" s="154" t="s">
        <v>190</v>
      </c>
      <c r="E76" s="121" t="s">
        <v>50</v>
      </c>
      <c r="F76" s="115" t="s">
        <v>119</v>
      </c>
      <c r="G76" s="100">
        <v>1003140</v>
      </c>
      <c r="H76" s="16" t="s">
        <v>17</v>
      </c>
      <c r="I76" s="68">
        <f>SUM(I77:I79)</f>
        <v>0</v>
      </c>
      <c r="J76" s="68">
        <f>SUM(J77:J79)</f>
        <v>160000</v>
      </c>
      <c r="K76" s="68">
        <f>SUM(K77:K79)</f>
        <v>0</v>
      </c>
      <c r="L76" s="68">
        <f>SUM(L77:L79)</f>
        <v>0</v>
      </c>
    </row>
    <row r="77" spans="1:12" ht="12.75">
      <c r="A77" s="119" t="s">
        <v>95</v>
      </c>
      <c r="B77" s="115"/>
      <c r="C77" s="115"/>
      <c r="D77" s="154"/>
      <c r="E77" s="122"/>
      <c r="F77" s="115"/>
      <c r="G77" s="101"/>
      <c r="H77" s="13" t="s">
        <v>19</v>
      </c>
      <c r="I77" s="70"/>
      <c r="J77" s="70"/>
      <c r="K77" s="70"/>
      <c r="L77" s="70"/>
    </row>
    <row r="78" spans="1:12" ht="33.75">
      <c r="A78" s="119" t="s">
        <v>96</v>
      </c>
      <c r="B78" s="115"/>
      <c r="C78" s="115"/>
      <c r="D78" s="154"/>
      <c r="E78" s="122"/>
      <c r="F78" s="115"/>
      <c r="G78" s="101"/>
      <c r="H78" s="14" t="s">
        <v>21</v>
      </c>
      <c r="I78" s="70"/>
      <c r="J78" s="70">
        <v>160000</v>
      </c>
      <c r="K78" s="70"/>
      <c r="L78" s="70"/>
    </row>
    <row r="79" spans="1:12" ht="12.75">
      <c r="A79" s="119" t="s">
        <v>97</v>
      </c>
      <c r="B79" s="115"/>
      <c r="C79" s="115"/>
      <c r="D79" s="154"/>
      <c r="E79" s="123"/>
      <c r="F79" s="115"/>
      <c r="G79" s="102"/>
      <c r="H79" s="15" t="s">
        <v>23</v>
      </c>
      <c r="I79" s="73"/>
      <c r="J79" s="73"/>
      <c r="K79" s="73"/>
      <c r="L79" s="73"/>
    </row>
    <row r="80" spans="1:12" ht="12.75">
      <c r="A80" s="119">
        <v>18</v>
      </c>
      <c r="B80" s="115">
        <v>750</v>
      </c>
      <c r="C80" s="115">
        <v>75020</v>
      </c>
      <c r="D80" s="154" t="s">
        <v>94</v>
      </c>
      <c r="E80" s="121" t="s">
        <v>50</v>
      </c>
      <c r="F80" s="115">
        <v>2010</v>
      </c>
      <c r="G80" s="100">
        <f>SUM(I80:K80)</f>
        <v>500000</v>
      </c>
      <c r="H80" s="16" t="s">
        <v>17</v>
      </c>
      <c r="I80" s="68">
        <f>SUM(I81:I83)</f>
        <v>0</v>
      </c>
      <c r="J80" s="68">
        <f>SUM(J81:J83)</f>
        <v>500000</v>
      </c>
      <c r="K80" s="68">
        <f>SUM(K81:K83)</f>
        <v>0</v>
      </c>
      <c r="L80" s="68">
        <f>SUM(L81:L83)</f>
        <v>0</v>
      </c>
    </row>
    <row r="81" spans="1:12" ht="12.75">
      <c r="A81" s="119" t="s">
        <v>95</v>
      </c>
      <c r="B81" s="115"/>
      <c r="C81" s="115"/>
      <c r="D81" s="154"/>
      <c r="E81" s="122"/>
      <c r="F81" s="115"/>
      <c r="G81" s="101"/>
      <c r="H81" s="13" t="s">
        <v>19</v>
      </c>
      <c r="I81" s="70"/>
      <c r="J81" s="70"/>
      <c r="K81" s="70"/>
      <c r="L81" s="70"/>
    </row>
    <row r="82" spans="1:12" ht="33.75">
      <c r="A82" s="119" t="s">
        <v>96</v>
      </c>
      <c r="B82" s="115"/>
      <c r="C82" s="115"/>
      <c r="D82" s="154"/>
      <c r="E82" s="122"/>
      <c r="F82" s="115"/>
      <c r="G82" s="101"/>
      <c r="H82" s="14" t="s">
        <v>21</v>
      </c>
      <c r="I82" s="70"/>
      <c r="J82" s="70">
        <v>500000</v>
      </c>
      <c r="K82" s="70"/>
      <c r="L82" s="70"/>
    </row>
    <row r="83" spans="1:12" ht="12.75">
      <c r="A83" s="119" t="s">
        <v>97</v>
      </c>
      <c r="B83" s="115"/>
      <c r="C83" s="115"/>
      <c r="D83" s="154"/>
      <c r="E83" s="123"/>
      <c r="F83" s="115"/>
      <c r="G83" s="102"/>
      <c r="H83" s="15" t="s">
        <v>23</v>
      </c>
      <c r="I83" s="73"/>
      <c r="J83" s="73"/>
      <c r="K83" s="73"/>
      <c r="L83" s="73"/>
    </row>
    <row r="84" spans="1:12" ht="12.75" customHeight="1">
      <c r="A84" s="119">
        <v>19</v>
      </c>
      <c r="B84" s="115">
        <v>750</v>
      </c>
      <c r="C84" s="115">
        <v>75020</v>
      </c>
      <c r="D84" s="154" t="s">
        <v>98</v>
      </c>
      <c r="E84" s="121" t="s">
        <v>50</v>
      </c>
      <c r="F84" s="115">
        <v>2010</v>
      </c>
      <c r="G84" s="100">
        <f>SUM(I84:K84)</f>
        <v>183340</v>
      </c>
      <c r="H84" s="16" t="s">
        <v>17</v>
      </c>
      <c r="I84" s="68">
        <f>SUM(I85:I87)</f>
        <v>0</v>
      </c>
      <c r="J84" s="68">
        <f>SUM(J85:J87)</f>
        <v>183340</v>
      </c>
      <c r="K84" s="68">
        <f>SUM(K85:K87)</f>
        <v>0</v>
      </c>
      <c r="L84" s="68">
        <f>SUM(L85:L87)</f>
        <v>0</v>
      </c>
    </row>
    <row r="85" spans="1:12" ht="12.75">
      <c r="A85" s="119" t="s">
        <v>95</v>
      </c>
      <c r="B85" s="115"/>
      <c r="C85" s="115"/>
      <c r="D85" s="154"/>
      <c r="E85" s="122"/>
      <c r="F85" s="115"/>
      <c r="G85" s="101"/>
      <c r="H85" s="13" t="s">
        <v>19</v>
      </c>
      <c r="I85" s="70"/>
      <c r="J85" s="70"/>
      <c r="K85" s="70"/>
      <c r="L85" s="70"/>
    </row>
    <row r="86" spans="1:12" ht="33.75">
      <c r="A86" s="119" t="s">
        <v>96</v>
      </c>
      <c r="B86" s="115"/>
      <c r="C86" s="115"/>
      <c r="D86" s="154"/>
      <c r="E86" s="122"/>
      <c r="F86" s="115"/>
      <c r="G86" s="101"/>
      <c r="H86" s="14" t="s">
        <v>21</v>
      </c>
      <c r="I86" s="70"/>
      <c r="J86" s="70">
        <v>100000</v>
      </c>
      <c r="K86" s="70"/>
      <c r="L86" s="70"/>
    </row>
    <row r="87" spans="1:12" ht="12.75">
      <c r="A87" s="119" t="s">
        <v>97</v>
      </c>
      <c r="B87" s="115"/>
      <c r="C87" s="115"/>
      <c r="D87" s="154"/>
      <c r="E87" s="123"/>
      <c r="F87" s="115"/>
      <c r="G87" s="102"/>
      <c r="H87" s="15" t="s">
        <v>23</v>
      </c>
      <c r="I87" s="73"/>
      <c r="J87" s="73">
        <v>83340</v>
      </c>
      <c r="K87" s="73"/>
      <c r="L87" s="73"/>
    </row>
    <row r="88" spans="1:12" ht="12.75" customHeight="1">
      <c r="A88" s="119">
        <v>20</v>
      </c>
      <c r="B88" s="106">
        <v>801</v>
      </c>
      <c r="C88" s="106">
        <v>80130</v>
      </c>
      <c r="D88" s="123" t="s">
        <v>99</v>
      </c>
      <c r="E88" s="156" t="s">
        <v>71</v>
      </c>
      <c r="F88" s="111">
        <v>2010</v>
      </c>
      <c r="G88" s="100">
        <f>SUM(I88:K88)</f>
        <v>250000</v>
      </c>
      <c r="H88" s="16" t="s">
        <v>17</v>
      </c>
      <c r="I88" s="68">
        <f>SUM(I89:I91)</f>
        <v>0</v>
      </c>
      <c r="J88" s="68">
        <f>SUM(J89:J91)</f>
        <v>250000</v>
      </c>
      <c r="K88" s="68">
        <f>SUM(K89:K91)</f>
        <v>0</v>
      </c>
      <c r="L88" s="68">
        <f>SUM(L89:L91)</f>
        <v>0</v>
      </c>
    </row>
    <row r="89" spans="1:12" ht="12.75">
      <c r="A89" s="119" t="s">
        <v>100</v>
      </c>
      <c r="B89" s="106"/>
      <c r="C89" s="106"/>
      <c r="D89" s="123"/>
      <c r="E89" s="156"/>
      <c r="F89" s="106"/>
      <c r="G89" s="101"/>
      <c r="H89" s="13" t="s">
        <v>19</v>
      </c>
      <c r="I89" s="70"/>
      <c r="J89" s="70"/>
      <c r="K89" s="70"/>
      <c r="L89" s="70"/>
    </row>
    <row r="90" spans="1:12" ht="33.75">
      <c r="A90" s="119" t="s">
        <v>101</v>
      </c>
      <c r="B90" s="106"/>
      <c r="C90" s="106"/>
      <c r="D90" s="123"/>
      <c r="E90" s="156"/>
      <c r="F90" s="106"/>
      <c r="G90" s="101"/>
      <c r="H90" s="14" t="s">
        <v>21</v>
      </c>
      <c r="I90" s="70">
        <v>0</v>
      </c>
      <c r="J90" s="70">
        <v>50000</v>
      </c>
      <c r="K90" s="70"/>
      <c r="L90" s="70"/>
    </row>
    <row r="91" spans="1:12" ht="12.75">
      <c r="A91" s="119" t="s">
        <v>102</v>
      </c>
      <c r="B91" s="106"/>
      <c r="C91" s="106"/>
      <c r="D91" s="123"/>
      <c r="E91" s="156"/>
      <c r="F91" s="107"/>
      <c r="G91" s="102"/>
      <c r="H91" s="21" t="s">
        <v>23</v>
      </c>
      <c r="I91" s="73">
        <v>0</v>
      </c>
      <c r="J91" s="73">
        <v>200000</v>
      </c>
      <c r="K91" s="73"/>
      <c r="L91" s="73"/>
    </row>
    <row r="92" spans="1:12" ht="14.25" customHeight="1">
      <c r="A92" s="24">
        <v>1</v>
      </c>
      <c r="B92" s="24">
        <v>2</v>
      </c>
      <c r="C92" s="24">
        <v>3</v>
      </c>
      <c r="D92" s="27">
        <v>5</v>
      </c>
      <c r="E92" s="27">
        <v>6</v>
      </c>
      <c r="F92" s="24">
        <v>7</v>
      </c>
      <c r="G92" s="24">
        <v>8</v>
      </c>
      <c r="H92" s="24">
        <v>9</v>
      </c>
      <c r="I92" s="77">
        <v>10</v>
      </c>
      <c r="J92" s="77">
        <v>11</v>
      </c>
      <c r="K92" s="77">
        <v>12</v>
      </c>
      <c r="L92" s="77">
        <v>13</v>
      </c>
    </row>
    <row r="93" spans="1:12" ht="12.75" customHeight="1">
      <c r="A93" s="119">
        <v>21</v>
      </c>
      <c r="B93" s="111">
        <v>854</v>
      </c>
      <c r="C93" s="111">
        <v>85403</v>
      </c>
      <c r="D93" s="121" t="s">
        <v>103</v>
      </c>
      <c r="E93" s="121" t="s">
        <v>59</v>
      </c>
      <c r="F93" s="115" t="s">
        <v>191</v>
      </c>
      <c r="G93" s="100">
        <v>5592895</v>
      </c>
      <c r="H93" s="12" t="s">
        <v>17</v>
      </c>
      <c r="I93" s="68">
        <f>SUM(I94:I96)</f>
        <v>0</v>
      </c>
      <c r="J93" s="68">
        <f>SUM(J94:J96)</f>
        <v>1833333</v>
      </c>
      <c r="K93" s="68">
        <f>SUM(K94:K96)</f>
        <v>1833333</v>
      </c>
      <c r="L93" s="68">
        <f>SUM(L94:L96)</f>
        <v>1833334</v>
      </c>
    </row>
    <row r="94" spans="1:13" ht="12.75">
      <c r="A94" s="119" t="s">
        <v>105</v>
      </c>
      <c r="B94" s="106"/>
      <c r="C94" s="106"/>
      <c r="D94" s="122"/>
      <c r="E94" s="122"/>
      <c r="F94" s="115"/>
      <c r="G94" s="101"/>
      <c r="H94" s="13" t="s">
        <v>19</v>
      </c>
      <c r="I94" s="70"/>
      <c r="J94" s="70"/>
      <c r="K94" s="70"/>
      <c r="L94" s="70"/>
      <c r="M94" s="47"/>
    </row>
    <row r="95" spans="1:12" ht="33.75">
      <c r="A95" s="119" t="s">
        <v>106</v>
      </c>
      <c r="B95" s="106"/>
      <c r="C95" s="106"/>
      <c r="D95" s="122"/>
      <c r="E95" s="122"/>
      <c r="F95" s="115"/>
      <c r="G95" s="101"/>
      <c r="H95" s="14" t="s">
        <v>21</v>
      </c>
      <c r="I95" s="70"/>
      <c r="J95" s="70">
        <v>137500</v>
      </c>
      <c r="K95" s="70">
        <v>137500</v>
      </c>
      <c r="L95" s="70">
        <v>137500</v>
      </c>
    </row>
    <row r="96" spans="1:12" ht="33" customHeight="1">
      <c r="A96" s="119" t="s">
        <v>107</v>
      </c>
      <c r="B96" s="107"/>
      <c r="C96" s="107"/>
      <c r="D96" s="123"/>
      <c r="E96" s="123"/>
      <c r="F96" s="115"/>
      <c r="G96" s="102"/>
      <c r="H96" s="15" t="s">
        <v>23</v>
      </c>
      <c r="I96" s="73"/>
      <c r="J96" s="73">
        <v>1695833</v>
      </c>
      <c r="K96" s="73">
        <v>1695833</v>
      </c>
      <c r="L96" s="73">
        <v>1695834</v>
      </c>
    </row>
    <row r="97" spans="1:12" ht="12.75" customHeight="1">
      <c r="A97" s="119">
        <v>22</v>
      </c>
      <c r="B97" s="115">
        <v>852</v>
      </c>
      <c r="C97" s="115">
        <v>85202</v>
      </c>
      <c r="D97" s="154" t="s">
        <v>108</v>
      </c>
      <c r="E97" s="121" t="s">
        <v>82</v>
      </c>
      <c r="F97" s="115" t="s">
        <v>104</v>
      </c>
      <c r="G97" s="100">
        <f>SUM(I97:L97)</f>
        <v>850000</v>
      </c>
      <c r="H97" s="16" t="s">
        <v>17</v>
      </c>
      <c r="I97" s="68">
        <f>SUM(I98:I100)</f>
        <v>0</v>
      </c>
      <c r="J97" s="68">
        <f>SUM(J98:J100)</f>
        <v>110000</v>
      </c>
      <c r="K97" s="68">
        <f>SUM(K98:K100)</f>
        <v>15000</v>
      </c>
      <c r="L97" s="68">
        <f>SUM(L98:L100)</f>
        <v>725000</v>
      </c>
    </row>
    <row r="98" spans="1:12" ht="12.75">
      <c r="A98" s="119" t="s">
        <v>109</v>
      </c>
      <c r="B98" s="115"/>
      <c r="C98" s="115"/>
      <c r="D98" s="154"/>
      <c r="E98" s="122"/>
      <c r="F98" s="115"/>
      <c r="G98" s="101"/>
      <c r="H98" s="13" t="s">
        <v>19</v>
      </c>
      <c r="I98" s="70"/>
      <c r="J98" s="70"/>
      <c r="K98" s="70"/>
      <c r="L98" s="70"/>
    </row>
    <row r="99" spans="1:12" ht="33.75">
      <c r="A99" s="119" t="s">
        <v>110</v>
      </c>
      <c r="B99" s="115"/>
      <c r="C99" s="115"/>
      <c r="D99" s="154"/>
      <c r="E99" s="122"/>
      <c r="F99" s="115"/>
      <c r="G99" s="101"/>
      <c r="H99" s="14" t="s">
        <v>21</v>
      </c>
      <c r="I99" s="70"/>
      <c r="J99" s="70">
        <v>25000</v>
      </c>
      <c r="K99" s="70">
        <v>15000</v>
      </c>
      <c r="L99" s="70">
        <v>130000</v>
      </c>
    </row>
    <row r="100" spans="1:12" ht="12.75">
      <c r="A100" s="119" t="s">
        <v>111</v>
      </c>
      <c r="B100" s="115"/>
      <c r="C100" s="115"/>
      <c r="D100" s="154"/>
      <c r="E100" s="123"/>
      <c r="F100" s="115"/>
      <c r="G100" s="102"/>
      <c r="H100" s="15" t="s">
        <v>23</v>
      </c>
      <c r="I100" s="73"/>
      <c r="J100" s="73">
        <v>85000</v>
      </c>
      <c r="K100" s="73"/>
      <c r="L100" s="73">
        <v>595000</v>
      </c>
    </row>
    <row r="101" spans="1:12" ht="12.75" customHeight="1">
      <c r="A101" s="119">
        <v>23</v>
      </c>
      <c r="B101" s="111">
        <v>852</v>
      </c>
      <c r="C101" s="111">
        <v>85220</v>
      </c>
      <c r="D101" s="154" t="s">
        <v>112</v>
      </c>
      <c r="E101" s="156" t="s">
        <v>113</v>
      </c>
      <c r="F101" s="115" t="s">
        <v>60</v>
      </c>
      <c r="G101" s="100">
        <f>SUM(I101:L101)</f>
        <v>1980000</v>
      </c>
      <c r="H101" s="12" t="s">
        <v>17</v>
      </c>
      <c r="I101" s="68">
        <f>SUM(I102:I104)</f>
        <v>0</v>
      </c>
      <c r="J101" s="68">
        <f>SUM(J102:J104)</f>
        <v>0</v>
      </c>
      <c r="K101" s="68">
        <f>SUM(K102:K104)</f>
        <v>990000</v>
      </c>
      <c r="L101" s="68">
        <f>SUM(L102:L104)</f>
        <v>990000</v>
      </c>
    </row>
    <row r="102" spans="1:12" ht="12.75">
      <c r="A102" s="119" t="s">
        <v>114</v>
      </c>
      <c r="B102" s="106"/>
      <c r="C102" s="106"/>
      <c r="D102" s="154"/>
      <c r="E102" s="156"/>
      <c r="F102" s="115"/>
      <c r="G102" s="101"/>
      <c r="H102" s="13" t="s">
        <v>19</v>
      </c>
      <c r="I102" s="70"/>
      <c r="J102" s="70"/>
      <c r="K102" s="70"/>
      <c r="L102" s="70"/>
    </row>
    <row r="103" spans="1:12" ht="33.75">
      <c r="A103" s="119" t="s">
        <v>115</v>
      </c>
      <c r="B103" s="106"/>
      <c r="C103" s="106"/>
      <c r="D103" s="154"/>
      <c r="E103" s="156"/>
      <c r="F103" s="115"/>
      <c r="G103" s="101"/>
      <c r="H103" s="14" t="s">
        <v>21</v>
      </c>
      <c r="I103" s="70"/>
      <c r="J103" s="70">
        <v>0</v>
      </c>
      <c r="K103" s="70">
        <v>175000</v>
      </c>
      <c r="L103" s="70">
        <v>175000</v>
      </c>
    </row>
    <row r="104" spans="1:12" ht="22.5" customHeight="1">
      <c r="A104" s="119" t="s">
        <v>116</v>
      </c>
      <c r="B104" s="107"/>
      <c r="C104" s="107"/>
      <c r="D104" s="154"/>
      <c r="E104" s="156"/>
      <c r="F104" s="115"/>
      <c r="G104" s="102"/>
      <c r="H104" s="15" t="s">
        <v>23</v>
      </c>
      <c r="I104" s="73"/>
      <c r="J104" s="73">
        <v>0</v>
      </c>
      <c r="K104" s="73">
        <v>815000</v>
      </c>
      <c r="L104" s="73">
        <v>815000</v>
      </c>
    </row>
    <row r="105" spans="1:12" ht="12.75" customHeight="1">
      <c r="A105" s="119">
        <v>24</v>
      </c>
      <c r="B105" s="111">
        <v>801</v>
      </c>
      <c r="C105" s="111">
        <v>80130</v>
      </c>
      <c r="D105" s="154" t="s">
        <v>117</v>
      </c>
      <c r="E105" s="156" t="s">
        <v>71</v>
      </c>
      <c r="F105" s="115" t="s">
        <v>24</v>
      </c>
      <c r="G105" s="100">
        <f>SUM(I105:K105)</f>
        <v>750000</v>
      </c>
      <c r="H105" s="12" t="s">
        <v>17</v>
      </c>
      <c r="I105" s="68">
        <f>SUM(I106:I108)</f>
        <v>0</v>
      </c>
      <c r="J105" s="68">
        <f>SUM(J106:J108)</f>
        <v>500000</v>
      </c>
      <c r="K105" s="68">
        <f>SUM(K106:K108)</f>
        <v>250000</v>
      </c>
      <c r="L105" s="68">
        <f>SUM(L106:L108)</f>
        <v>0</v>
      </c>
    </row>
    <row r="106" spans="1:12" ht="12.75">
      <c r="A106" s="119" t="s">
        <v>114</v>
      </c>
      <c r="B106" s="106"/>
      <c r="C106" s="106"/>
      <c r="D106" s="154"/>
      <c r="E106" s="156"/>
      <c r="F106" s="115"/>
      <c r="G106" s="101"/>
      <c r="H106" s="13" t="s">
        <v>19</v>
      </c>
      <c r="I106" s="70"/>
      <c r="J106" s="70"/>
      <c r="K106" s="70"/>
      <c r="L106" s="70"/>
    </row>
    <row r="107" spans="1:12" ht="33.75">
      <c r="A107" s="119" t="s">
        <v>115</v>
      </c>
      <c r="B107" s="106"/>
      <c r="C107" s="106"/>
      <c r="D107" s="154"/>
      <c r="E107" s="156"/>
      <c r="F107" s="115"/>
      <c r="G107" s="101"/>
      <c r="H107" s="14" t="s">
        <v>21</v>
      </c>
      <c r="I107" s="70"/>
      <c r="J107" s="70">
        <v>100000</v>
      </c>
      <c r="K107" s="70">
        <v>50000</v>
      </c>
      <c r="L107" s="70"/>
    </row>
    <row r="108" spans="1:12" ht="12.75">
      <c r="A108" s="119" t="s">
        <v>116</v>
      </c>
      <c r="B108" s="107"/>
      <c r="C108" s="107"/>
      <c r="D108" s="154"/>
      <c r="E108" s="156"/>
      <c r="F108" s="115"/>
      <c r="G108" s="102"/>
      <c r="H108" s="15" t="s">
        <v>23</v>
      </c>
      <c r="I108" s="73"/>
      <c r="J108" s="73">
        <v>400000</v>
      </c>
      <c r="K108" s="73">
        <v>200000</v>
      </c>
      <c r="L108" s="73"/>
    </row>
    <row r="109" spans="1:12" ht="12.75" customHeight="1">
      <c r="A109" s="119">
        <v>25</v>
      </c>
      <c r="B109" s="111">
        <v>801</v>
      </c>
      <c r="C109" s="111">
        <v>80195</v>
      </c>
      <c r="D109" s="122" t="s">
        <v>118</v>
      </c>
      <c r="E109" s="156" t="s">
        <v>71</v>
      </c>
      <c r="F109" s="115" t="s">
        <v>186</v>
      </c>
      <c r="G109" s="100">
        <v>7300000</v>
      </c>
      <c r="H109" s="16" t="s">
        <v>17</v>
      </c>
      <c r="I109" s="68">
        <f>SUM(I110:I112)</f>
        <v>4010891</v>
      </c>
      <c r="J109" s="68">
        <f>SUM(J110:J112)</f>
        <v>2640430</v>
      </c>
      <c r="K109" s="68">
        <f>SUM(K110:K112)</f>
        <v>600000</v>
      </c>
      <c r="L109" s="68">
        <f>SUM(L110:L112)</f>
        <v>0</v>
      </c>
    </row>
    <row r="110" spans="1:12" ht="12.75">
      <c r="A110" s="119" t="s">
        <v>120</v>
      </c>
      <c r="B110" s="106"/>
      <c r="C110" s="106"/>
      <c r="D110" s="122"/>
      <c r="E110" s="156"/>
      <c r="F110" s="115"/>
      <c r="G110" s="101"/>
      <c r="H110" s="13" t="s">
        <v>19</v>
      </c>
      <c r="I110" s="70">
        <v>71541</v>
      </c>
      <c r="J110" s="70"/>
      <c r="K110" s="70"/>
      <c r="L110" s="70"/>
    </row>
    <row r="111" spans="1:12" ht="33.75">
      <c r="A111" s="119" t="s">
        <v>121</v>
      </c>
      <c r="B111" s="106"/>
      <c r="C111" s="106"/>
      <c r="D111" s="122"/>
      <c r="E111" s="156"/>
      <c r="F111" s="115"/>
      <c r="G111" s="101"/>
      <c r="H111" s="14" t="s">
        <v>21</v>
      </c>
      <c r="I111" s="70">
        <v>3439350</v>
      </c>
      <c r="J111" s="70">
        <v>2190430</v>
      </c>
      <c r="K111" s="70"/>
      <c r="L111" s="70"/>
    </row>
    <row r="112" spans="1:12" ht="12.75">
      <c r="A112" s="119" t="s">
        <v>122</v>
      </c>
      <c r="B112" s="106"/>
      <c r="C112" s="106"/>
      <c r="D112" s="122"/>
      <c r="E112" s="156"/>
      <c r="F112" s="115"/>
      <c r="G112" s="102"/>
      <c r="H112" s="21" t="s">
        <v>23</v>
      </c>
      <c r="I112" s="76">
        <v>500000</v>
      </c>
      <c r="J112" s="76">
        <v>450000</v>
      </c>
      <c r="K112" s="76">
        <v>600000</v>
      </c>
      <c r="L112" s="76"/>
    </row>
    <row r="113" spans="1:12" ht="12.75" customHeight="1">
      <c r="A113" s="104">
        <v>26</v>
      </c>
      <c r="B113" s="113">
        <v>854</v>
      </c>
      <c r="C113" s="113">
        <v>85407</v>
      </c>
      <c r="D113" s="151" t="s">
        <v>123</v>
      </c>
      <c r="E113" s="155" t="s">
        <v>124</v>
      </c>
      <c r="F113" s="115" t="s">
        <v>24</v>
      </c>
      <c r="G113" s="100">
        <f>SUM(I113:K113)</f>
        <v>1000000</v>
      </c>
      <c r="H113" s="12" t="s">
        <v>17</v>
      </c>
      <c r="I113" s="68">
        <f>SUM(I114:I116)</f>
        <v>0</v>
      </c>
      <c r="J113" s="68">
        <f>SUM(J114:J116)</f>
        <v>500000</v>
      </c>
      <c r="K113" s="68">
        <f>SUM(K114:K116)</f>
        <v>500000</v>
      </c>
      <c r="L113" s="68">
        <f>SUM(L114:L116)</f>
        <v>0</v>
      </c>
    </row>
    <row r="114" spans="1:12" ht="12.75">
      <c r="A114" s="104" t="s">
        <v>125</v>
      </c>
      <c r="B114" s="113"/>
      <c r="C114" s="113"/>
      <c r="D114" s="151"/>
      <c r="E114" s="155"/>
      <c r="F114" s="115"/>
      <c r="G114" s="101"/>
      <c r="H114" s="13" t="s">
        <v>19</v>
      </c>
      <c r="I114" s="70"/>
      <c r="J114" s="70"/>
      <c r="K114" s="70"/>
      <c r="L114" s="70"/>
    </row>
    <row r="115" spans="1:12" ht="33.75">
      <c r="A115" s="104" t="s">
        <v>126</v>
      </c>
      <c r="B115" s="113"/>
      <c r="C115" s="113"/>
      <c r="D115" s="151"/>
      <c r="E115" s="155"/>
      <c r="F115" s="115"/>
      <c r="G115" s="101"/>
      <c r="H115" s="14" t="s">
        <v>21</v>
      </c>
      <c r="I115" s="70"/>
      <c r="J115" s="70">
        <v>75000</v>
      </c>
      <c r="K115" s="70">
        <v>75000</v>
      </c>
      <c r="L115" s="70"/>
    </row>
    <row r="116" spans="1:12" ht="12.75">
      <c r="A116" s="104" t="s">
        <v>127</v>
      </c>
      <c r="B116" s="113"/>
      <c r="C116" s="113"/>
      <c r="D116" s="151"/>
      <c r="E116" s="155"/>
      <c r="F116" s="115"/>
      <c r="G116" s="102"/>
      <c r="H116" s="15" t="s">
        <v>23</v>
      </c>
      <c r="I116" s="73"/>
      <c r="J116" s="73">
        <v>425000</v>
      </c>
      <c r="K116" s="73">
        <v>425000</v>
      </c>
      <c r="L116" s="73"/>
    </row>
    <row r="117" spans="1:12" ht="12.75" customHeight="1">
      <c r="A117" s="119">
        <v>27</v>
      </c>
      <c r="B117" s="106">
        <v>853</v>
      </c>
      <c r="C117" s="106">
        <v>85333</v>
      </c>
      <c r="D117" s="154" t="s">
        <v>128</v>
      </c>
      <c r="E117" s="121" t="s">
        <v>77</v>
      </c>
      <c r="F117" s="115">
        <v>2011</v>
      </c>
      <c r="G117" s="100">
        <f>SUM(I117:K117)</f>
        <v>150000</v>
      </c>
      <c r="H117" s="12" t="s">
        <v>17</v>
      </c>
      <c r="I117" s="68">
        <f>SUM(I118:I120)</f>
        <v>0</v>
      </c>
      <c r="J117" s="68">
        <f>SUM(J118:J120)</f>
        <v>0</v>
      </c>
      <c r="K117" s="68">
        <f>SUM(K118:K120)</f>
        <v>150000</v>
      </c>
      <c r="L117" s="68">
        <f>SUM(L118:L120)</f>
        <v>0</v>
      </c>
    </row>
    <row r="118" spans="1:12" ht="12.75">
      <c r="A118" s="119" t="s">
        <v>129</v>
      </c>
      <c r="B118" s="106"/>
      <c r="C118" s="106"/>
      <c r="D118" s="154"/>
      <c r="E118" s="122"/>
      <c r="F118" s="115"/>
      <c r="G118" s="101"/>
      <c r="H118" s="13" t="s">
        <v>19</v>
      </c>
      <c r="I118" s="70"/>
      <c r="J118" s="70"/>
      <c r="K118" s="70"/>
      <c r="L118" s="70"/>
    </row>
    <row r="119" spans="1:12" ht="33.75">
      <c r="A119" s="119" t="s">
        <v>130</v>
      </c>
      <c r="B119" s="106"/>
      <c r="C119" s="106"/>
      <c r="D119" s="154"/>
      <c r="E119" s="122"/>
      <c r="F119" s="115"/>
      <c r="G119" s="101"/>
      <c r="H119" s="14" t="s">
        <v>21</v>
      </c>
      <c r="I119" s="70"/>
      <c r="J119" s="70"/>
      <c r="K119" s="70">
        <v>150000</v>
      </c>
      <c r="L119" s="70"/>
    </row>
    <row r="120" spans="1:12" ht="12.75">
      <c r="A120" s="119" t="s">
        <v>131</v>
      </c>
      <c r="B120" s="106"/>
      <c r="C120" s="106"/>
      <c r="D120" s="154"/>
      <c r="E120" s="123"/>
      <c r="F120" s="115"/>
      <c r="G120" s="102"/>
      <c r="H120" s="15" t="s">
        <v>23</v>
      </c>
      <c r="I120" s="73"/>
      <c r="J120" s="73"/>
      <c r="K120" s="73"/>
      <c r="L120" s="73"/>
    </row>
    <row r="121" spans="1:12" ht="14.25" customHeight="1">
      <c r="A121" s="24" t="s">
        <v>75</v>
      </c>
      <c r="B121" s="28">
        <v>2</v>
      </c>
      <c r="C121" s="28">
        <v>3</v>
      </c>
      <c r="D121" s="27">
        <v>5</v>
      </c>
      <c r="E121" s="27">
        <v>6</v>
      </c>
      <c r="F121" s="24">
        <v>7</v>
      </c>
      <c r="G121" s="24">
        <v>8</v>
      </c>
      <c r="H121" s="24">
        <v>9</v>
      </c>
      <c r="I121" s="77">
        <v>10</v>
      </c>
      <c r="J121" s="77">
        <v>11</v>
      </c>
      <c r="K121" s="77">
        <v>12</v>
      </c>
      <c r="L121" s="77">
        <v>13</v>
      </c>
    </row>
    <row r="122" spans="1:12" ht="12.75" customHeight="1">
      <c r="A122" s="104">
        <v>28</v>
      </c>
      <c r="B122" s="113">
        <v>853</v>
      </c>
      <c r="C122" s="113">
        <v>85333</v>
      </c>
      <c r="D122" s="153" t="s">
        <v>132</v>
      </c>
      <c r="E122" s="121" t="s">
        <v>77</v>
      </c>
      <c r="F122" s="106">
        <v>2010</v>
      </c>
      <c r="G122" s="100">
        <f>SUM(I122:K122)</f>
        <v>75000</v>
      </c>
      <c r="H122" s="16" t="s">
        <v>17</v>
      </c>
      <c r="I122" s="68">
        <f>SUM(I123:I125)</f>
        <v>0</v>
      </c>
      <c r="J122" s="68">
        <f>SUM(J123:J125)</f>
        <v>75000</v>
      </c>
      <c r="K122" s="68">
        <f>SUM(K123:K125)</f>
        <v>0</v>
      </c>
      <c r="L122" s="68">
        <f>SUM(L123:L125)</f>
        <v>0</v>
      </c>
    </row>
    <row r="123" spans="1:12" ht="12.75">
      <c r="A123" s="104" t="s">
        <v>133</v>
      </c>
      <c r="B123" s="113"/>
      <c r="C123" s="113"/>
      <c r="D123" s="153"/>
      <c r="E123" s="122"/>
      <c r="F123" s="106"/>
      <c r="G123" s="101"/>
      <c r="H123" s="13" t="s">
        <v>19</v>
      </c>
      <c r="I123" s="70"/>
      <c r="J123" s="70">
        <v>5000</v>
      </c>
      <c r="K123" s="70"/>
      <c r="L123" s="70"/>
    </row>
    <row r="124" spans="1:12" ht="33.75">
      <c r="A124" s="104" t="s">
        <v>134</v>
      </c>
      <c r="B124" s="113"/>
      <c r="C124" s="113"/>
      <c r="D124" s="153"/>
      <c r="E124" s="122"/>
      <c r="F124" s="106"/>
      <c r="G124" s="101"/>
      <c r="H124" s="14" t="s">
        <v>21</v>
      </c>
      <c r="I124" s="70"/>
      <c r="J124" s="70">
        <v>70000</v>
      </c>
      <c r="K124" s="70"/>
      <c r="L124" s="70"/>
    </row>
    <row r="125" spans="1:12" ht="12.75">
      <c r="A125" s="104" t="s">
        <v>135</v>
      </c>
      <c r="B125" s="113"/>
      <c r="C125" s="113"/>
      <c r="D125" s="153"/>
      <c r="E125" s="123"/>
      <c r="F125" s="106"/>
      <c r="G125" s="102"/>
      <c r="H125" s="21" t="s">
        <v>23</v>
      </c>
      <c r="I125" s="76"/>
      <c r="J125" s="76"/>
      <c r="K125" s="76"/>
      <c r="L125" s="76"/>
    </row>
    <row r="126" spans="1:12" ht="12.75" customHeight="1">
      <c r="A126" s="104">
        <v>29</v>
      </c>
      <c r="B126" s="113">
        <v>851</v>
      </c>
      <c r="C126" s="113">
        <v>85111</v>
      </c>
      <c r="D126" s="151" t="s">
        <v>136</v>
      </c>
      <c r="E126" s="121" t="s">
        <v>137</v>
      </c>
      <c r="F126" s="115">
        <v>2010</v>
      </c>
      <c r="G126" s="100">
        <f>SUM(I126:K126)</f>
        <v>520000</v>
      </c>
      <c r="H126" s="12" t="s">
        <v>17</v>
      </c>
      <c r="I126" s="68">
        <f>SUM(I127:I129)</f>
        <v>0</v>
      </c>
      <c r="J126" s="68">
        <f>SUM(J127:J129)</f>
        <v>520000</v>
      </c>
      <c r="K126" s="68">
        <f>SUM(K127:K129)</f>
        <v>0</v>
      </c>
      <c r="L126" s="68">
        <f>SUM(L127:L129)</f>
        <v>0</v>
      </c>
    </row>
    <row r="127" spans="1:12" ht="12.75">
      <c r="A127" s="104" t="s">
        <v>138</v>
      </c>
      <c r="B127" s="113"/>
      <c r="C127" s="113"/>
      <c r="D127" s="151"/>
      <c r="E127" s="122"/>
      <c r="F127" s="115"/>
      <c r="G127" s="101"/>
      <c r="H127" s="13" t="s">
        <v>19</v>
      </c>
      <c r="I127" s="70"/>
      <c r="J127" s="70"/>
      <c r="K127" s="70"/>
      <c r="L127" s="70"/>
    </row>
    <row r="128" spans="1:12" ht="33.75">
      <c r="A128" s="104" t="s">
        <v>139</v>
      </c>
      <c r="B128" s="113"/>
      <c r="C128" s="113"/>
      <c r="D128" s="151"/>
      <c r="E128" s="122"/>
      <c r="F128" s="115"/>
      <c r="G128" s="101"/>
      <c r="H128" s="14" t="s">
        <v>21</v>
      </c>
      <c r="I128" s="70"/>
      <c r="J128" s="70"/>
      <c r="K128" s="70"/>
      <c r="L128" s="70"/>
    </row>
    <row r="129" spans="1:12" ht="12.75">
      <c r="A129" s="104" t="s">
        <v>140</v>
      </c>
      <c r="B129" s="113"/>
      <c r="C129" s="113"/>
      <c r="D129" s="151"/>
      <c r="E129" s="123"/>
      <c r="F129" s="115"/>
      <c r="G129" s="102"/>
      <c r="H129" s="15" t="s">
        <v>23</v>
      </c>
      <c r="I129" s="73"/>
      <c r="J129" s="73">
        <v>520000</v>
      </c>
      <c r="K129" s="73"/>
      <c r="L129" s="73"/>
    </row>
    <row r="130" spans="1:12" ht="12.75" customHeight="1">
      <c r="A130" s="104">
        <v>30</v>
      </c>
      <c r="B130" s="113">
        <v>851</v>
      </c>
      <c r="C130" s="113">
        <v>85111</v>
      </c>
      <c r="D130" s="151" t="s">
        <v>141</v>
      </c>
      <c r="E130" s="121" t="s">
        <v>137</v>
      </c>
      <c r="F130" s="115">
        <v>2010</v>
      </c>
      <c r="G130" s="100">
        <f>SUM(I130:K130)</f>
        <v>767500</v>
      </c>
      <c r="H130" s="16" t="s">
        <v>17</v>
      </c>
      <c r="I130" s="68">
        <f>SUM(I131:I133)</f>
        <v>0</v>
      </c>
      <c r="J130" s="68">
        <f>SUM(J131:J133)</f>
        <v>767500</v>
      </c>
      <c r="K130" s="68">
        <f>SUM(K131:K133)</f>
        <v>0</v>
      </c>
      <c r="L130" s="68">
        <f>SUM(L131:L133)</f>
        <v>0</v>
      </c>
    </row>
    <row r="131" spans="1:12" ht="12.75">
      <c r="A131" s="104" t="s">
        <v>142</v>
      </c>
      <c r="B131" s="113"/>
      <c r="C131" s="113"/>
      <c r="D131" s="151"/>
      <c r="E131" s="122"/>
      <c r="F131" s="115"/>
      <c r="G131" s="101"/>
      <c r="H131" s="13" t="s">
        <v>19</v>
      </c>
      <c r="I131" s="70"/>
      <c r="J131" s="70"/>
      <c r="K131" s="70"/>
      <c r="L131" s="70"/>
    </row>
    <row r="132" spans="1:12" ht="33.75">
      <c r="A132" s="104" t="s">
        <v>143</v>
      </c>
      <c r="B132" s="113"/>
      <c r="C132" s="113"/>
      <c r="D132" s="151"/>
      <c r="E132" s="122"/>
      <c r="F132" s="115"/>
      <c r="G132" s="101"/>
      <c r="H132" s="14" t="s">
        <v>21</v>
      </c>
      <c r="I132" s="70"/>
      <c r="J132" s="70"/>
      <c r="K132" s="70"/>
      <c r="L132" s="70"/>
    </row>
    <row r="133" spans="1:12" ht="12.75">
      <c r="A133" s="104" t="s">
        <v>144</v>
      </c>
      <c r="B133" s="113"/>
      <c r="C133" s="113"/>
      <c r="D133" s="151"/>
      <c r="E133" s="123"/>
      <c r="F133" s="115"/>
      <c r="G133" s="102"/>
      <c r="H133" s="15" t="s">
        <v>23</v>
      </c>
      <c r="I133" s="73"/>
      <c r="J133" s="73">
        <v>767500</v>
      </c>
      <c r="K133" s="73"/>
      <c r="L133" s="73"/>
    </row>
    <row r="134" spans="1:12" ht="12.75" customHeight="1">
      <c r="A134" s="104">
        <v>31</v>
      </c>
      <c r="B134" s="113">
        <v>851</v>
      </c>
      <c r="C134" s="113">
        <v>85111</v>
      </c>
      <c r="D134" s="150" t="s">
        <v>145</v>
      </c>
      <c r="E134" s="121" t="s">
        <v>137</v>
      </c>
      <c r="F134" s="107">
        <v>2010</v>
      </c>
      <c r="G134" s="100">
        <f>SUM(I134:K134)</f>
        <v>613250</v>
      </c>
      <c r="H134" s="12" t="s">
        <v>17</v>
      </c>
      <c r="I134" s="68">
        <f>SUM(I135:I137)</f>
        <v>0</v>
      </c>
      <c r="J134" s="68">
        <f>SUM(J135:J137)</f>
        <v>613250</v>
      </c>
      <c r="K134" s="68">
        <f>SUM(K135:K137)</f>
        <v>0</v>
      </c>
      <c r="L134" s="68">
        <f>SUM(L135:L137)</f>
        <v>0</v>
      </c>
    </row>
    <row r="135" spans="1:12" ht="12.75">
      <c r="A135" s="104" t="s">
        <v>146</v>
      </c>
      <c r="B135" s="113"/>
      <c r="C135" s="113"/>
      <c r="D135" s="150"/>
      <c r="E135" s="122"/>
      <c r="F135" s="107"/>
      <c r="G135" s="101"/>
      <c r="H135" s="13" t="s">
        <v>19</v>
      </c>
      <c r="I135" s="70"/>
      <c r="J135" s="70"/>
      <c r="K135" s="70"/>
      <c r="L135" s="70"/>
    </row>
    <row r="136" spans="1:12" ht="33.75">
      <c r="A136" s="104" t="s">
        <v>147</v>
      </c>
      <c r="B136" s="113"/>
      <c r="C136" s="113"/>
      <c r="D136" s="150"/>
      <c r="E136" s="122"/>
      <c r="F136" s="107"/>
      <c r="G136" s="101"/>
      <c r="H136" s="14" t="s">
        <v>21</v>
      </c>
      <c r="I136" s="70"/>
      <c r="J136" s="70"/>
      <c r="K136" s="70"/>
      <c r="L136" s="70"/>
    </row>
    <row r="137" spans="1:12" ht="12.75">
      <c r="A137" s="104" t="s">
        <v>148</v>
      </c>
      <c r="B137" s="113"/>
      <c r="C137" s="113"/>
      <c r="D137" s="150"/>
      <c r="E137" s="123"/>
      <c r="F137" s="107"/>
      <c r="G137" s="102"/>
      <c r="H137" s="15" t="s">
        <v>23</v>
      </c>
      <c r="I137" s="73"/>
      <c r="J137" s="73">
        <v>613250</v>
      </c>
      <c r="K137" s="73"/>
      <c r="L137" s="73"/>
    </row>
    <row r="138" spans="1:12" ht="12.75" customHeight="1">
      <c r="A138" s="104">
        <v>32</v>
      </c>
      <c r="B138" s="113">
        <v>851</v>
      </c>
      <c r="C138" s="113">
        <v>85111</v>
      </c>
      <c r="D138" s="151" t="s">
        <v>149</v>
      </c>
      <c r="E138" s="121" t="s">
        <v>137</v>
      </c>
      <c r="F138" s="115">
        <v>2010</v>
      </c>
      <c r="G138" s="100">
        <f>SUM(I138:K138)</f>
        <v>1200000</v>
      </c>
      <c r="H138" s="16" t="s">
        <v>17</v>
      </c>
      <c r="I138" s="68">
        <f>SUM(I139:I141)</f>
        <v>0</v>
      </c>
      <c r="J138" s="68">
        <f>SUM(J139:J141)</f>
        <v>1200000</v>
      </c>
      <c r="K138" s="68">
        <f>SUM(K139:K141)</f>
        <v>0</v>
      </c>
      <c r="L138" s="68">
        <f>SUM(L139:L141)</f>
        <v>0</v>
      </c>
    </row>
    <row r="139" spans="1:12" ht="12.75">
      <c r="A139" s="104" t="s">
        <v>150</v>
      </c>
      <c r="B139" s="113"/>
      <c r="C139" s="113"/>
      <c r="D139" s="151"/>
      <c r="E139" s="122"/>
      <c r="F139" s="115"/>
      <c r="G139" s="101"/>
      <c r="H139" s="13" t="s">
        <v>19</v>
      </c>
      <c r="I139" s="70"/>
      <c r="J139" s="70"/>
      <c r="K139" s="70"/>
      <c r="L139" s="70"/>
    </row>
    <row r="140" spans="1:12" ht="33.75">
      <c r="A140" s="104" t="s">
        <v>151</v>
      </c>
      <c r="B140" s="113"/>
      <c r="C140" s="113"/>
      <c r="D140" s="151"/>
      <c r="E140" s="122"/>
      <c r="F140" s="115"/>
      <c r="G140" s="101"/>
      <c r="H140" s="14" t="s">
        <v>21</v>
      </c>
      <c r="I140" s="70"/>
      <c r="J140" s="70"/>
      <c r="K140" s="70"/>
      <c r="L140" s="70"/>
    </row>
    <row r="141" spans="1:12" ht="12.75">
      <c r="A141" s="104" t="s">
        <v>152</v>
      </c>
      <c r="B141" s="113"/>
      <c r="C141" s="113"/>
      <c r="D141" s="151"/>
      <c r="E141" s="123"/>
      <c r="F141" s="115"/>
      <c r="G141" s="102"/>
      <c r="H141" s="21" t="s">
        <v>23</v>
      </c>
      <c r="I141" s="73"/>
      <c r="J141" s="73">
        <v>1200000</v>
      </c>
      <c r="K141" s="73"/>
      <c r="L141" s="73"/>
    </row>
    <row r="142" spans="1:12" ht="12.75" customHeight="1">
      <c r="A142" s="119">
        <v>33</v>
      </c>
      <c r="B142" s="106">
        <v>851</v>
      </c>
      <c r="C142" s="106">
        <v>85111</v>
      </c>
      <c r="D142" s="121" t="s">
        <v>153</v>
      </c>
      <c r="E142" s="121" t="s">
        <v>137</v>
      </c>
      <c r="F142" s="115">
        <v>2010</v>
      </c>
      <c r="G142" s="100">
        <f>SUM(I142:K142)</f>
        <v>936000</v>
      </c>
      <c r="H142" s="12" t="s">
        <v>17</v>
      </c>
      <c r="I142" s="68">
        <f>SUM(I143:I145)</f>
        <v>0</v>
      </c>
      <c r="J142" s="68">
        <f>SUM(J143:J145)</f>
        <v>936000</v>
      </c>
      <c r="K142" s="68">
        <f>SUM(K143:K145)</f>
        <v>0</v>
      </c>
      <c r="L142" s="68">
        <f>SUM(L143:L145)</f>
        <v>0</v>
      </c>
    </row>
    <row r="143" spans="1:12" ht="12.75">
      <c r="A143" s="119" t="s">
        <v>154</v>
      </c>
      <c r="B143" s="106"/>
      <c r="C143" s="106"/>
      <c r="D143" s="122"/>
      <c r="E143" s="122"/>
      <c r="F143" s="115"/>
      <c r="G143" s="101"/>
      <c r="H143" s="13" t="s">
        <v>19</v>
      </c>
      <c r="I143" s="70"/>
      <c r="J143" s="70"/>
      <c r="K143" s="70"/>
      <c r="L143" s="70"/>
    </row>
    <row r="144" spans="1:12" ht="33.75">
      <c r="A144" s="119" t="s">
        <v>155</v>
      </c>
      <c r="B144" s="106"/>
      <c r="C144" s="106"/>
      <c r="D144" s="122"/>
      <c r="E144" s="122"/>
      <c r="F144" s="115"/>
      <c r="G144" s="101"/>
      <c r="H144" s="14" t="s">
        <v>21</v>
      </c>
      <c r="I144" s="70"/>
      <c r="J144" s="70"/>
      <c r="K144" s="70"/>
      <c r="L144" s="70"/>
    </row>
    <row r="145" spans="1:12" ht="12.75">
      <c r="A145" s="119" t="s">
        <v>156</v>
      </c>
      <c r="B145" s="106"/>
      <c r="C145" s="106"/>
      <c r="D145" s="123"/>
      <c r="E145" s="123"/>
      <c r="F145" s="115"/>
      <c r="G145" s="102"/>
      <c r="H145" s="15" t="s">
        <v>23</v>
      </c>
      <c r="I145" s="73"/>
      <c r="J145" s="73">
        <v>936000</v>
      </c>
      <c r="K145" s="73"/>
      <c r="L145" s="73"/>
    </row>
    <row r="146" spans="1:13" ht="12.75">
      <c r="A146" s="115" t="s">
        <v>157</v>
      </c>
      <c r="B146" s="115"/>
      <c r="C146" s="115"/>
      <c r="D146" s="115"/>
      <c r="E146" s="115"/>
      <c r="F146" s="115"/>
      <c r="G146" s="29">
        <f>SUM(G6:G29,G31:G58,G60:G91,G93:G120,G122:G145)</f>
        <v>59330238</v>
      </c>
      <c r="H146" s="30" t="s">
        <v>17</v>
      </c>
      <c r="I146" s="31">
        <f>SUM(I6,I10,I14,I18,I22,I26,I31,I35,I39,I43,I47,I51,I55,I60,I64,I68,I72,I76,I84,I88,I93,I109,I122)</f>
        <v>7220855</v>
      </c>
      <c r="J146" s="31">
        <f>#VALUE!</f>
        <v>25020946</v>
      </c>
      <c r="K146" s="31">
        <f>SUM(K6,K10,K14,K39,K43,K47,K51,K55,K60,K64,K68,K72,K93,K97,K101,K105,K109,K113,K117,)</f>
        <v>13342889</v>
      </c>
      <c r="L146" s="31">
        <f>SUM(L6,L10,L14,L18,L22,L26,L31,L35,L39,L43,L47,L51,L55,L60,L64,L68,L72,L76,L88,L93,L97,L101,L105,L109,L113,L117,L122,L126,)</f>
        <v>12760834</v>
      </c>
      <c r="M146" s="47"/>
    </row>
    <row r="147" spans="1:12" ht="12.75">
      <c r="A147" s="32"/>
      <c r="B147" s="33"/>
      <c r="C147" s="33"/>
      <c r="D147" s="34"/>
      <c r="E147" s="34"/>
      <c r="F147" s="33"/>
      <c r="G147" s="1"/>
      <c r="H147" s="13" t="s">
        <v>19</v>
      </c>
      <c r="I147" s="35">
        <f>SUM(I40,I52,I56,I69,I123,I73,I36,,I7)</f>
        <v>1029168</v>
      </c>
      <c r="J147" s="35">
        <f>SUM(J7,J11,J15,J19,J27,J32,J36,J40,J44,J48,J52,J56,J61,J65,J69,J73,J77,J89,J94,J98,J106,J110,J114,J118,J123,J127,J131,J135)</f>
        <v>755000</v>
      </c>
      <c r="K147" s="35">
        <f>SUM(K7,K11,K15,K19,K27,K32,K36,K40,K44,K48,K52,K56,K61,K65,K69,K73,K77,K89,K94,K98,K106,K110,K114,K118,K123,K127,K131,K135)</f>
        <v>0</v>
      </c>
      <c r="L147" s="35">
        <f>SUM(L73,L94,L110,,)</f>
        <v>0</v>
      </c>
    </row>
    <row r="148" spans="1:13" ht="33.75">
      <c r="A148" s="32"/>
      <c r="B148" s="33"/>
      <c r="C148" s="33"/>
      <c r="D148" s="34"/>
      <c r="E148" s="67"/>
      <c r="F148" s="63"/>
      <c r="G148" s="1"/>
      <c r="H148" s="14" t="s">
        <v>21</v>
      </c>
      <c r="I148" s="35">
        <f>SUM(I8,I12,I16,I20,I28,I33,I37,I41,I45,I49,I53,I57,I62,I66,I70,I74,I78,I90,I95,I99,I107,I111,I115,I86,I119,I124,I128,I132,I136)</f>
        <v>4129748</v>
      </c>
      <c r="J148" s="35">
        <f>SUM(J8,J12,J16,J20,J28,J33,J37,J41,J45,J49,J53,J57,J62,J66,J70,J74,J78,J90,J95,J99,J107,J111,J115,J86,J119,J124,J128,J132,J136)</f>
        <v>7007930</v>
      </c>
      <c r="K148" s="35">
        <f>SUM(K12,K16,K20,K28,K33,K53,K103,K62,K66,K70,K74,K78,K90,K95,K99,K115,K8,K49,K107,K119,K124,K128,K132,K136,K24,)</f>
        <v>4506081</v>
      </c>
      <c r="L148" s="35">
        <f>SUM(L8,L12,L16,L20,L24,L28,L33,L37,L41,L45,L49,L53,L57,L62,L66,L70,L74,L78,L90,L95,L99,L103,L107,L111,L115,L119,L124,L128,L132,L136)</f>
        <v>5048750</v>
      </c>
      <c r="M148" s="47"/>
    </row>
    <row r="149" spans="1:12" ht="12.75">
      <c r="A149" s="32"/>
      <c r="B149" s="33"/>
      <c r="C149" s="33"/>
      <c r="D149" s="34"/>
      <c r="E149" s="67"/>
      <c r="F149" s="63"/>
      <c r="G149" s="1"/>
      <c r="H149" s="36" t="s">
        <v>158</v>
      </c>
      <c r="I149" s="37">
        <f>SUM(I9,I13,I17,I21,I29,I34,I38,I42,I46,I50,I54,I58,I63,I67,I71,I75,I79,I91,I96,I100,I108,I112,I116,I87,I120,I125,I129,I133,I137)</f>
        <v>1990398</v>
      </c>
      <c r="J149" s="37">
        <f>SUM(J9,J13,J17,J21,J29,J34,J38,J42,J46,J50,J54,J58,J63,J67,J71,J75,J79,J91,J96,J100,J108,J112,J116,J87,J141,J129,J133,J137,J145)</f>
        <v>10375923</v>
      </c>
      <c r="K149" s="37">
        <f>SUM(K13,K17,K21,K29,K34,K54,K104,K63,K67,K71,K75,K79,K91,K96,K100,K116,K50,K108,K120,K125,K129,K133,K137,K25,K9)</f>
        <v>6833416</v>
      </c>
      <c r="L149" s="37">
        <f>SUM(L9,L13,L17,L21,L25,L29,L34,L38,L42,L46,L50,L54,L58,L63,L67,L71,L75,L79,L91,L96,L100,L104,L108,L112,L116,L120,L125,L129,L133)</f>
        <v>7712084</v>
      </c>
    </row>
    <row r="150" spans="1:11" ht="12.75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</row>
  </sheetData>
  <sheetProtection/>
  <mergeCells count="250">
    <mergeCell ref="B26:B29"/>
    <mergeCell ref="C26:C29"/>
    <mergeCell ref="D26:D29"/>
    <mergeCell ref="G3:G4"/>
    <mergeCell ref="H3:H4"/>
    <mergeCell ref="G10:G13"/>
    <mergeCell ref="F10:F13"/>
    <mergeCell ref="E80:E83"/>
    <mergeCell ref="F80:F83"/>
    <mergeCell ref="G80:G83"/>
    <mergeCell ref="A1:H1"/>
    <mergeCell ref="A3:A4"/>
    <mergeCell ref="B3:B4"/>
    <mergeCell ref="C3:C4"/>
    <mergeCell ref="D3:D4"/>
    <mergeCell ref="E3:E4"/>
    <mergeCell ref="F3:F4"/>
    <mergeCell ref="A80:A83"/>
    <mergeCell ref="B80:B83"/>
    <mergeCell ref="C80:C83"/>
    <mergeCell ref="D80:D83"/>
    <mergeCell ref="B10:B13"/>
    <mergeCell ref="A10:A13"/>
    <mergeCell ref="F6:F9"/>
    <mergeCell ref="G6:G9"/>
    <mergeCell ref="E10:E13"/>
    <mergeCell ref="D10:D13"/>
    <mergeCell ref="C10:C13"/>
    <mergeCell ref="G18:G21"/>
    <mergeCell ref="A14:A17"/>
    <mergeCell ref="B14:B17"/>
    <mergeCell ref="C14:C17"/>
    <mergeCell ref="D14:D17"/>
    <mergeCell ref="E14:E17"/>
    <mergeCell ref="F14:F17"/>
    <mergeCell ref="C18:C21"/>
    <mergeCell ref="D18:D21"/>
    <mergeCell ref="E18:E21"/>
    <mergeCell ref="F18:F21"/>
    <mergeCell ref="A26:A29"/>
    <mergeCell ref="I3:L3"/>
    <mergeCell ref="A6:A9"/>
    <mergeCell ref="B6:B9"/>
    <mergeCell ref="C6:C9"/>
    <mergeCell ref="D6:D9"/>
    <mergeCell ref="E6:E9"/>
    <mergeCell ref="G14:G17"/>
    <mergeCell ref="A18:A21"/>
    <mergeCell ref="B18:B21"/>
    <mergeCell ref="E26:E29"/>
    <mergeCell ref="F26:F29"/>
    <mergeCell ref="G26:G29"/>
    <mergeCell ref="A22:A25"/>
    <mergeCell ref="B22:B25"/>
    <mergeCell ref="C22:C25"/>
    <mergeCell ref="D22:D25"/>
    <mergeCell ref="E22:E25"/>
    <mergeCell ref="F22:F25"/>
    <mergeCell ref="G22:G25"/>
    <mergeCell ref="C31:C34"/>
    <mergeCell ref="D31:D34"/>
    <mergeCell ref="E31:E34"/>
    <mergeCell ref="F31:F34"/>
    <mergeCell ref="G31:G34"/>
    <mergeCell ref="A35:A38"/>
    <mergeCell ref="B35:B38"/>
    <mergeCell ref="C35:C38"/>
    <mergeCell ref="D35:D38"/>
    <mergeCell ref="E35:E38"/>
    <mergeCell ref="F35:F38"/>
    <mergeCell ref="G35:G38"/>
    <mergeCell ref="A31:A34"/>
    <mergeCell ref="B31:B34"/>
    <mergeCell ref="F43:F46"/>
    <mergeCell ref="G43:G46"/>
    <mergeCell ref="A39:A42"/>
    <mergeCell ref="B39:B42"/>
    <mergeCell ref="C39:C42"/>
    <mergeCell ref="D39:D42"/>
    <mergeCell ref="E39:E42"/>
    <mergeCell ref="F39:F42"/>
    <mergeCell ref="G39:G42"/>
    <mergeCell ref="A43:A46"/>
    <mergeCell ref="B43:B46"/>
    <mergeCell ref="C43:C46"/>
    <mergeCell ref="D43:D46"/>
    <mergeCell ref="E43:E46"/>
    <mergeCell ref="C47:C50"/>
    <mergeCell ref="D47:D50"/>
    <mergeCell ref="E47:E50"/>
    <mergeCell ref="F47:F50"/>
    <mergeCell ref="G47:G50"/>
    <mergeCell ref="A51:A54"/>
    <mergeCell ref="B51:B54"/>
    <mergeCell ref="C51:C54"/>
    <mergeCell ref="D51:D54"/>
    <mergeCell ref="E51:E54"/>
    <mergeCell ref="F51:F54"/>
    <mergeCell ref="G51:G54"/>
    <mergeCell ref="A47:A50"/>
    <mergeCell ref="B47:B50"/>
    <mergeCell ref="F60:F63"/>
    <mergeCell ref="G60:G63"/>
    <mergeCell ref="A55:A58"/>
    <mergeCell ref="B55:B58"/>
    <mergeCell ref="C55:C58"/>
    <mergeCell ref="D55:D58"/>
    <mergeCell ref="E55:E58"/>
    <mergeCell ref="F55:F58"/>
    <mergeCell ref="G55:G58"/>
    <mergeCell ref="A60:A63"/>
    <mergeCell ref="B60:B63"/>
    <mergeCell ref="C60:C63"/>
    <mergeCell ref="D60:D63"/>
    <mergeCell ref="E60:E63"/>
    <mergeCell ref="C64:C67"/>
    <mergeCell ref="D64:D67"/>
    <mergeCell ref="E64:E67"/>
    <mergeCell ref="F64:F67"/>
    <mergeCell ref="G64:G67"/>
    <mergeCell ref="A68:A71"/>
    <mergeCell ref="B68:B71"/>
    <mergeCell ref="C68:C71"/>
    <mergeCell ref="D68:D71"/>
    <mergeCell ref="E68:E71"/>
    <mergeCell ref="F68:F71"/>
    <mergeCell ref="G68:G71"/>
    <mergeCell ref="A64:A67"/>
    <mergeCell ref="B64:B67"/>
    <mergeCell ref="F76:F79"/>
    <mergeCell ref="G76:G79"/>
    <mergeCell ref="A72:A75"/>
    <mergeCell ref="B72:B75"/>
    <mergeCell ref="C72:C75"/>
    <mergeCell ref="D72:D75"/>
    <mergeCell ref="E72:E75"/>
    <mergeCell ref="F72:F75"/>
    <mergeCell ref="G72:G75"/>
    <mergeCell ref="A76:A79"/>
    <mergeCell ref="B76:B79"/>
    <mergeCell ref="C76:C79"/>
    <mergeCell ref="D76:D79"/>
    <mergeCell ref="E76:E79"/>
    <mergeCell ref="C84:C87"/>
    <mergeCell ref="D84:D87"/>
    <mergeCell ref="E84:E87"/>
    <mergeCell ref="F84:F87"/>
    <mergeCell ref="G84:G87"/>
    <mergeCell ref="A88:A91"/>
    <mergeCell ref="B88:B91"/>
    <mergeCell ref="C88:C91"/>
    <mergeCell ref="D88:D91"/>
    <mergeCell ref="E88:E91"/>
    <mergeCell ref="F88:F91"/>
    <mergeCell ref="G88:G91"/>
    <mergeCell ref="A84:A87"/>
    <mergeCell ref="B84:B87"/>
    <mergeCell ref="F97:F100"/>
    <mergeCell ref="G97:G100"/>
    <mergeCell ref="A93:A96"/>
    <mergeCell ref="B93:B96"/>
    <mergeCell ref="C93:C96"/>
    <mergeCell ref="D93:D96"/>
    <mergeCell ref="E93:E96"/>
    <mergeCell ref="F93:F96"/>
    <mergeCell ref="G93:G96"/>
    <mergeCell ref="A97:A100"/>
    <mergeCell ref="B97:B100"/>
    <mergeCell ref="C97:C100"/>
    <mergeCell ref="D97:D100"/>
    <mergeCell ref="E97:E100"/>
    <mergeCell ref="C101:C104"/>
    <mergeCell ref="D101:D104"/>
    <mergeCell ref="E101:E104"/>
    <mergeCell ref="F101:F104"/>
    <mergeCell ref="G101:G104"/>
    <mergeCell ref="A105:A108"/>
    <mergeCell ref="B105:B108"/>
    <mergeCell ref="C105:C108"/>
    <mergeCell ref="D105:D108"/>
    <mergeCell ref="E105:E108"/>
    <mergeCell ref="F105:F108"/>
    <mergeCell ref="G105:G108"/>
    <mergeCell ref="A101:A104"/>
    <mergeCell ref="B101:B104"/>
    <mergeCell ref="F113:F116"/>
    <mergeCell ref="G113:G116"/>
    <mergeCell ref="A109:A112"/>
    <mergeCell ref="B109:B112"/>
    <mergeCell ref="C109:C112"/>
    <mergeCell ref="D109:D112"/>
    <mergeCell ref="E109:E112"/>
    <mergeCell ref="F109:F112"/>
    <mergeCell ref="G109:G112"/>
    <mergeCell ref="A113:A116"/>
    <mergeCell ref="B113:B116"/>
    <mergeCell ref="C113:C116"/>
    <mergeCell ref="D113:D116"/>
    <mergeCell ref="E113:E116"/>
    <mergeCell ref="C117:C120"/>
    <mergeCell ref="D117:D120"/>
    <mergeCell ref="E117:E120"/>
    <mergeCell ref="F117:F120"/>
    <mergeCell ref="G117:G120"/>
    <mergeCell ref="A122:A125"/>
    <mergeCell ref="B122:B125"/>
    <mergeCell ref="C122:C125"/>
    <mergeCell ref="D122:D125"/>
    <mergeCell ref="E122:E125"/>
    <mergeCell ref="F122:F125"/>
    <mergeCell ref="G122:G125"/>
    <mergeCell ref="A117:A120"/>
    <mergeCell ref="B117:B120"/>
    <mergeCell ref="D138:D141"/>
    <mergeCell ref="E138:E141"/>
    <mergeCell ref="F138:F141"/>
    <mergeCell ref="G138:G141"/>
    <mergeCell ref="A150:K150"/>
    <mergeCell ref="A142:A145"/>
    <mergeCell ref="B142:B145"/>
    <mergeCell ref="C142:C145"/>
    <mergeCell ref="D142:D145"/>
    <mergeCell ref="E142:E145"/>
    <mergeCell ref="F142:F145"/>
    <mergeCell ref="G142:G145"/>
    <mergeCell ref="A146:F146"/>
    <mergeCell ref="B130:B133"/>
    <mergeCell ref="C130:C133"/>
    <mergeCell ref="D130:D133"/>
    <mergeCell ref="E130:E133"/>
    <mergeCell ref="G134:G137"/>
    <mergeCell ref="A138:A141"/>
    <mergeCell ref="B138:B141"/>
    <mergeCell ref="C138:C141"/>
    <mergeCell ref="A134:A137"/>
    <mergeCell ref="B134:B137"/>
    <mergeCell ref="C134:C137"/>
    <mergeCell ref="D134:D137"/>
    <mergeCell ref="E134:E137"/>
    <mergeCell ref="F134:F137"/>
    <mergeCell ref="F130:F133"/>
    <mergeCell ref="G130:G133"/>
    <mergeCell ref="A126:A129"/>
    <mergeCell ref="B126:B129"/>
    <mergeCell ref="C126:C129"/>
    <mergeCell ref="D126:D129"/>
    <mergeCell ref="E126:E129"/>
    <mergeCell ref="F126:F129"/>
    <mergeCell ref="G126:G129"/>
    <mergeCell ref="A130:A133"/>
  </mergeCells>
  <printOptions gridLines="1" horizontalCentered="1"/>
  <pageMargins left="0.4724409448818898" right="0.4330708661417323" top="1.062992125984252" bottom="0.5905511811023623" header="0.4724409448818898" footer="0.4330708661417323"/>
  <pageSetup firstPageNumber="19" useFirstPageNumber="1" horizontalDpi="600" verticalDpi="600" orientation="landscape" paperSize="9" scale="74" r:id="rId1"/>
  <headerFooter alignWithMargins="0">
    <oddHeader xml:space="preserve">&amp;RZałącznik nr 12
do uchwały NrXVI/163/2008
Rady Powiatu w Choszcznie 
z dnia 30 grudnia 2008 r. </oddHeader>
    <oddFooter>&amp;C&amp;P</oddFooter>
  </headerFooter>
  <rowBreaks count="4" manualBreakCount="4">
    <brk id="29" max="255" man="1"/>
    <brk id="58" max="255" man="1"/>
    <brk id="91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Małgorzata Salach</cp:lastModifiedBy>
  <cp:lastPrinted>2009-11-04T11:13:59Z</cp:lastPrinted>
  <dcterms:created xsi:type="dcterms:W3CDTF">2008-12-12T11:52:36Z</dcterms:created>
  <dcterms:modified xsi:type="dcterms:W3CDTF">2009-11-04T12:57:55Z</dcterms:modified>
  <cp:category/>
  <cp:version/>
  <cp:contentType/>
  <cp:contentStatus/>
</cp:coreProperties>
</file>